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EV__LASTREFTIME__" hidden="1">40996.6682291667</definedName>
  </definedNames>
  <calcPr fullCalcOnLoad="1"/>
</workbook>
</file>

<file path=xl/sharedStrings.xml><?xml version="1.0" encoding="utf-8"?>
<sst xmlns="http://schemas.openxmlformats.org/spreadsheetml/2006/main" count="102" uniqueCount="51">
  <si>
    <t>Optional Retirement</t>
  </si>
  <si>
    <t>State Retirement</t>
  </si>
  <si>
    <t>F I C A</t>
  </si>
  <si>
    <t>Retirement Plan</t>
  </si>
  <si>
    <t>Disability</t>
  </si>
  <si>
    <t xml:space="preserve">Worker's Comp, Retiree Sick </t>
  </si>
  <si>
    <t>Total</t>
  </si>
  <si>
    <t>Basic Life</t>
  </si>
  <si>
    <t>State Unemployment Tax</t>
  </si>
  <si>
    <t>Health</t>
  </si>
  <si>
    <t>Dental</t>
  </si>
  <si>
    <t>Employee</t>
  </si>
  <si>
    <t>Family</t>
  </si>
  <si>
    <t>Health &amp; Dental</t>
  </si>
  <si>
    <t>Subtotal</t>
  </si>
  <si>
    <t>ERE from above</t>
  </si>
  <si>
    <t>ERE from Above</t>
  </si>
  <si>
    <t xml:space="preserve">salary </t>
  </si>
  <si>
    <t>FICA etc</t>
  </si>
  <si>
    <t>total</t>
  </si>
  <si>
    <t xml:space="preserve">Total ERE </t>
  </si>
  <si>
    <t>ERE %</t>
  </si>
  <si>
    <t>Faculty</t>
  </si>
  <si>
    <t>Service Professional Staff</t>
  </si>
  <si>
    <t xml:space="preserve"> marginal rate</t>
  </si>
  <si>
    <t>h+d (family)</t>
  </si>
  <si>
    <t xml:space="preserve">*For using the "Rule of Thumb" , multiply the "ERE from Above"  by the salary, add this number to the Salary and then add the "Subtotal" to that.   </t>
  </si>
  <si>
    <t>Classified Staff</t>
  </si>
  <si>
    <t>Avg ERE % for Students</t>
  </si>
  <si>
    <t xml:space="preserve">Avg ERE % Temps </t>
  </si>
  <si>
    <t>Avg ERE % Post Docs</t>
  </si>
  <si>
    <t>Monthly</t>
  </si>
  <si>
    <t>Employee + Child</t>
  </si>
  <si>
    <t>Employee Only</t>
  </si>
  <si>
    <t>Employee + Adult</t>
  </si>
  <si>
    <t>Per Pay Period</t>
  </si>
  <si>
    <t>Annual</t>
  </si>
  <si>
    <t>Avg ERE % Grad Assistants excl Tuition Remission</t>
  </si>
  <si>
    <t>.28 per pp at 26.1 pp</t>
  </si>
  <si>
    <t>.</t>
  </si>
  <si>
    <t>ERE Information ------  FY25</t>
  </si>
  <si>
    <t>Rule of Thumb FY25</t>
  </si>
  <si>
    <t>eff 7/1/2024</t>
  </si>
  <si>
    <t>.1% for first 7,000</t>
  </si>
  <si>
    <t>eff 1/1/2024</t>
  </si>
  <si>
    <t>* ASRS ACR employer rate is 9.99% effective 7/1/2023</t>
  </si>
  <si>
    <t>* PSPRS (Public Safety Retirement) Tier 1 employer rate is 12.49% effective 7/1/2023</t>
  </si>
  <si>
    <t>* PSPRS ACR employer rate is 8% effective 7/1/2023</t>
  </si>
  <si>
    <t>* PSPRS (Public Safety Retirement) Tier 2 employer rate is 12.49% effective 7/1/2023</t>
  </si>
  <si>
    <t>* PSPRS (Public Safety Retirement) Tier 3 employer rate is 12.32% effective 7/1/2023</t>
  </si>
  <si>
    <t>07/01/24 - 06/30/25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</si>
</sst>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\ ;\(&quot;$&quot;#,##0\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0.0000"/>
    <numFmt numFmtId="173" formatCode="_(* #,##0.0000_);_(* \(#,##0.0000\);_(* &quot;-&quot;??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#,##0.0"/>
    <numFmt numFmtId="179" formatCode="0.0000%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9" fontId="1" fillId="0" borderId="0" xfId="59" applyFont="1" applyFill="1" applyBorder="1" applyAlignment="1">
      <alignment/>
    </xf>
    <xf numFmtId="44" fontId="1" fillId="0" borderId="0" xfId="44" applyFont="1" applyAlignment="1">
      <alignment/>
    </xf>
    <xf numFmtId="49" fontId="1" fillId="0" borderId="0" xfId="0" applyNumberFormat="1" applyFont="1" applyBorder="1" applyAlignment="1">
      <alignment horizontal="right"/>
    </xf>
    <xf numFmtId="10" fontId="2" fillId="0" borderId="0" xfId="59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44" fontId="2" fillId="0" borderId="0" xfId="44" applyFont="1" applyBorder="1" applyAlignment="1">
      <alignment horizontal="left"/>
    </xf>
    <xf numFmtId="165" fontId="2" fillId="0" borderId="0" xfId="44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9" fontId="4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43" fontId="0" fillId="0" borderId="0" xfId="42" applyFont="1" applyAlignment="1">
      <alignment wrapText="1"/>
    </xf>
    <xf numFmtId="3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horizontal="right"/>
    </xf>
    <xf numFmtId="10" fontId="1" fillId="0" borderId="0" xfId="59" applyNumberFormat="1" applyFont="1" applyBorder="1" applyAlignment="1">
      <alignment/>
    </xf>
    <xf numFmtId="164" fontId="1" fillId="0" borderId="0" xfId="59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 wrapText="1"/>
    </xf>
    <xf numFmtId="10" fontId="2" fillId="0" borderId="11" xfId="59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4" fontId="2" fillId="0" borderId="11" xfId="44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4" fontId="2" fillId="0" borderId="0" xfId="44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65" fontId="2" fillId="0" borderId="11" xfId="44" applyNumberFormat="1" applyFont="1" applyBorder="1" applyAlignment="1">
      <alignment/>
    </xf>
    <xf numFmtId="165" fontId="0" fillId="0" borderId="0" xfId="42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73" fontId="0" fillId="0" borderId="0" xfId="42" applyNumberFormat="1" applyFont="1" applyAlignment="1">
      <alignment/>
    </xf>
    <xf numFmtId="42" fontId="2" fillId="0" borderId="0" xfId="44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9" fontId="0" fillId="0" borderId="0" xfId="59" applyFont="1" applyAlignment="1">
      <alignment/>
    </xf>
    <xf numFmtId="0" fontId="0" fillId="0" borderId="0" xfId="0" applyFont="1" applyBorder="1" applyAlignment="1">
      <alignment horizontal="right"/>
    </xf>
    <xf numFmtId="9" fontId="4" fillId="34" borderId="0" xfId="59" applyFont="1" applyFill="1" applyBorder="1" applyAlignment="1">
      <alignment/>
    </xf>
    <xf numFmtId="9" fontId="4" fillId="0" borderId="0" xfId="59" applyFont="1" applyFill="1" applyBorder="1" applyAlignment="1">
      <alignment/>
    </xf>
    <xf numFmtId="9" fontId="4" fillId="34" borderId="0" xfId="59" applyFont="1" applyFill="1" applyBorder="1" applyAlignment="1">
      <alignment/>
    </xf>
    <xf numFmtId="9" fontId="4" fillId="34" borderId="0" xfId="59" applyFont="1" applyFill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42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3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43" fontId="2" fillId="0" borderId="0" xfId="42" applyFont="1" applyBorder="1" applyAlignment="1">
      <alignment horizontal="left"/>
    </xf>
    <xf numFmtId="10" fontId="1" fillId="0" borderId="0" xfId="59" applyNumberFormat="1" applyFont="1" applyFill="1" applyBorder="1" applyAlignment="1">
      <alignment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3" fontId="4" fillId="0" borderId="0" xfId="42" applyFont="1" applyAlignment="1">
      <alignment/>
    </xf>
    <xf numFmtId="43" fontId="4" fillId="0" borderId="0" xfId="42" applyFont="1" applyAlignment="1">
      <alignment horizontal="right"/>
    </xf>
    <xf numFmtId="3" fontId="0" fillId="0" borderId="0" xfId="0" applyNumberFormat="1" applyFont="1" applyBorder="1" applyAlignment="1">
      <alignment wrapText="1"/>
    </xf>
    <xf numFmtId="164" fontId="1" fillId="0" borderId="0" xfId="59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4" fillId="34" borderId="0" xfId="59" applyNumberFormat="1" applyFont="1" applyFill="1" applyBorder="1" applyAlignment="1">
      <alignment/>
    </xf>
    <xf numFmtId="9" fontId="4" fillId="34" borderId="0" xfId="59" applyNumberFormat="1" applyFont="1" applyFill="1" applyAlignment="1">
      <alignment/>
    </xf>
    <xf numFmtId="3" fontId="0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.7109375" style="17" customWidth="1"/>
    <col min="2" max="2" width="2.7109375" style="17" customWidth="1"/>
    <col min="3" max="3" width="34.8515625" style="17" customWidth="1"/>
    <col min="4" max="4" width="13.8515625" style="17" customWidth="1"/>
    <col min="5" max="5" width="12.140625" style="17" customWidth="1"/>
    <col min="6" max="6" width="17.28125" style="17" bestFit="1" customWidth="1"/>
    <col min="7" max="7" width="5.00390625" style="18" customWidth="1"/>
    <col min="8" max="8" width="14.140625" style="18" customWidth="1"/>
    <col min="9" max="9" width="9.28125" style="18" bestFit="1" customWidth="1"/>
    <col min="10" max="10" width="10.57421875" style="17" bestFit="1" customWidth="1"/>
    <col min="11" max="11" width="10.140625" style="48" bestFit="1" customWidth="1"/>
    <col min="12" max="12" width="9.28125" style="48" bestFit="1" customWidth="1"/>
    <col min="13" max="16384" width="9.140625" style="17" customWidth="1"/>
  </cols>
  <sheetData>
    <row r="1" spans="2:4" ht="12.75">
      <c r="B1" s="14"/>
      <c r="C1" s="15"/>
      <c r="D1" s="16"/>
    </row>
    <row r="2" spans="2:6" ht="20.25">
      <c r="B2" s="16"/>
      <c r="C2" s="82" t="s">
        <v>40</v>
      </c>
      <c r="D2" s="82"/>
      <c r="E2" s="82"/>
      <c r="F2" s="19"/>
    </row>
    <row r="3" spans="2:12" s="23" customFormat="1" ht="28.5" customHeight="1">
      <c r="B3" s="1"/>
      <c r="C3" s="1"/>
      <c r="D3" s="21" t="s">
        <v>0</v>
      </c>
      <c r="E3" s="21" t="s">
        <v>1</v>
      </c>
      <c r="F3" s="1"/>
      <c r="G3" s="66"/>
      <c r="H3" s="22"/>
      <c r="I3" s="22"/>
      <c r="K3" s="67"/>
      <c r="L3" s="67"/>
    </row>
    <row r="4" spans="2:7" ht="12.75">
      <c r="B4" s="2"/>
      <c r="C4" s="24" t="s">
        <v>2</v>
      </c>
      <c r="D4" s="25">
        <f>6.2%+1.45%</f>
        <v>0.0765</v>
      </c>
      <c r="E4" s="25">
        <f>6.2%+1.45%</f>
        <v>0.0765</v>
      </c>
      <c r="F4" s="16"/>
      <c r="G4" s="25"/>
    </row>
    <row r="5" spans="2:8" ht="12.75">
      <c r="B5" s="2"/>
      <c r="C5" s="24" t="s">
        <v>3</v>
      </c>
      <c r="D5" s="25">
        <v>0.07</v>
      </c>
      <c r="E5" s="71">
        <v>0.1212</v>
      </c>
      <c r="F5" s="78" t="s">
        <v>42</v>
      </c>
      <c r="G5" s="25"/>
      <c r="H5" s="50"/>
    </row>
    <row r="6" spans="2:8" ht="12.75">
      <c r="B6" s="2"/>
      <c r="C6" s="24" t="s">
        <v>4</v>
      </c>
      <c r="D6" s="77">
        <v>0.00192</v>
      </c>
      <c r="E6" s="25">
        <v>0.0015</v>
      </c>
      <c r="F6" s="78" t="s">
        <v>42</v>
      </c>
      <c r="G6" s="25"/>
      <c r="H6" s="50"/>
    </row>
    <row r="7" spans="2:8" ht="12.75">
      <c r="B7" s="2"/>
      <c r="C7" s="27" t="s">
        <v>5</v>
      </c>
      <c r="D7" s="25">
        <f>E7</f>
        <v>0.0081</v>
      </c>
      <c r="E7" s="25">
        <f>0.004+0.0041</f>
        <v>0.0081</v>
      </c>
      <c r="F7" s="26"/>
      <c r="G7" s="25"/>
      <c r="H7" s="50"/>
    </row>
    <row r="8" spans="2:7" ht="13.5" thickBot="1">
      <c r="B8" s="2"/>
      <c r="C8" s="10" t="s">
        <v>6</v>
      </c>
      <c r="D8" s="28">
        <f>SUM(D4:D7)</f>
        <v>0.15652000000000002</v>
      </c>
      <c r="E8" s="28">
        <f>SUM(E4:E7)</f>
        <v>0.20729999999999998</v>
      </c>
      <c r="F8" s="62" t="s">
        <v>24</v>
      </c>
      <c r="G8" s="9"/>
    </row>
    <row r="9" spans="2:7" ht="13.5" thickTop="1">
      <c r="B9" s="2"/>
      <c r="C9" s="2"/>
      <c r="D9" s="2"/>
      <c r="E9" s="2"/>
      <c r="F9" s="2"/>
      <c r="G9" s="20"/>
    </row>
    <row r="10" spans="2:6" ht="12.75">
      <c r="B10" s="2"/>
      <c r="C10" s="29" t="s">
        <v>7</v>
      </c>
      <c r="D10" s="2"/>
      <c r="E10" s="2"/>
      <c r="F10" s="2"/>
    </row>
    <row r="11" spans="2:6" ht="12.75">
      <c r="B11" s="2"/>
      <c r="C11" s="3" t="s">
        <v>7</v>
      </c>
      <c r="D11" s="4">
        <f>F12*26.1</f>
        <v>7.308000000000001</v>
      </c>
      <c r="E11" s="4">
        <f>F12*26.1</f>
        <v>7.308000000000001</v>
      </c>
      <c r="F11" s="2" t="s">
        <v>38</v>
      </c>
    </row>
    <row r="12" spans="2:6" ht="13.5" thickBot="1">
      <c r="B12" s="2"/>
      <c r="C12" s="3"/>
      <c r="D12" s="30">
        <f>SUM(D11)</f>
        <v>7.308000000000001</v>
      </c>
      <c r="E12" s="30">
        <f>SUM(E11)</f>
        <v>7.308000000000001</v>
      </c>
      <c r="F12" s="49">
        <v>0.28</v>
      </c>
    </row>
    <row r="13" spans="2:6" ht="13.5" thickTop="1">
      <c r="B13" s="2"/>
      <c r="C13" s="2"/>
      <c r="D13" s="4"/>
      <c r="E13" s="4"/>
      <c r="F13" s="2"/>
    </row>
    <row r="14" spans="2:6" ht="12.75">
      <c r="B14" s="2"/>
      <c r="C14" s="29" t="s">
        <v>8</v>
      </c>
      <c r="D14" s="4"/>
      <c r="E14" s="4"/>
      <c r="F14" s="2"/>
    </row>
    <row r="15" spans="2:6" ht="12.75">
      <c r="B15" s="2"/>
      <c r="C15" s="3" t="s">
        <v>8</v>
      </c>
      <c r="D15" s="4">
        <f>0.001*7000</f>
        <v>7</v>
      </c>
      <c r="E15" s="4">
        <f>D15</f>
        <v>7</v>
      </c>
      <c r="F15" s="2" t="s">
        <v>43</v>
      </c>
    </row>
    <row r="16" spans="2:6" ht="12.75">
      <c r="B16" s="2"/>
      <c r="C16" s="2"/>
      <c r="D16" s="4">
        <f>D15</f>
        <v>7</v>
      </c>
      <c r="E16" s="4">
        <f>D16</f>
        <v>7</v>
      </c>
      <c r="F16" s="2"/>
    </row>
    <row r="17" spans="2:6" ht="12.75">
      <c r="B17" s="2"/>
      <c r="C17" s="2"/>
      <c r="D17" s="4"/>
      <c r="E17" s="4"/>
      <c r="F17" s="2"/>
    </row>
    <row r="18" spans="2:8" ht="12.75">
      <c r="B18" s="2"/>
      <c r="C18" s="31" t="s">
        <v>50</v>
      </c>
      <c r="E18" s="73" t="s">
        <v>36</v>
      </c>
      <c r="F18" s="73" t="s">
        <v>31</v>
      </c>
      <c r="G18" s="74"/>
      <c r="H18" s="75" t="s">
        <v>35</v>
      </c>
    </row>
    <row r="19" spans="2:10" ht="12.75">
      <c r="B19" s="2"/>
      <c r="C19" s="32" t="s">
        <v>33</v>
      </c>
      <c r="D19" s="32" t="s">
        <v>9</v>
      </c>
      <c r="E19" s="7">
        <f>H19*26</f>
        <v>8134.360000000001</v>
      </c>
      <c r="F19" s="69">
        <f>E19/12</f>
        <v>677.8633333333333</v>
      </c>
      <c r="G19" s="53"/>
      <c r="H19" s="18">
        <v>312.86</v>
      </c>
      <c r="J19" s="17" t="s">
        <v>44</v>
      </c>
    </row>
    <row r="20" spans="2:8" ht="12.75">
      <c r="B20" s="2"/>
      <c r="C20" s="32"/>
      <c r="D20" s="32" t="s">
        <v>10</v>
      </c>
      <c r="E20" s="5">
        <f>F20*12</f>
        <v>59.519999999999996</v>
      </c>
      <c r="F20" s="18">
        <v>4.96</v>
      </c>
      <c r="G20" s="53"/>
      <c r="H20" s="18">
        <f>E20/26</f>
        <v>2.289230769230769</v>
      </c>
    </row>
    <row r="21" spans="2:7" ht="12.75">
      <c r="B21" s="2"/>
      <c r="C21" s="32"/>
      <c r="D21" s="33"/>
      <c r="E21" s="34">
        <f>SUM(E19:E20)</f>
        <v>8193.880000000001</v>
      </c>
      <c r="F21" s="18"/>
      <c r="G21" s="57"/>
    </row>
    <row r="22" spans="2:7" ht="12.75">
      <c r="B22" s="2"/>
      <c r="C22" s="32"/>
      <c r="D22" s="33"/>
      <c r="E22" s="34"/>
      <c r="F22" s="18"/>
      <c r="G22" s="20"/>
    </row>
    <row r="23" spans="2:10" ht="12.75">
      <c r="B23" s="2"/>
      <c r="C23" s="32" t="s">
        <v>32</v>
      </c>
      <c r="D23" s="32" t="s">
        <v>9</v>
      </c>
      <c r="E23" s="7">
        <f>H23*26</f>
        <v>11562.720000000001</v>
      </c>
      <c r="F23" s="69">
        <f>E23/12</f>
        <v>963.5600000000001</v>
      </c>
      <c r="H23" s="18">
        <v>444.72</v>
      </c>
      <c r="J23" s="17" t="s">
        <v>44</v>
      </c>
    </row>
    <row r="24" spans="2:8" ht="12.75">
      <c r="B24" s="2"/>
      <c r="C24" s="32"/>
      <c r="D24" s="32" t="s">
        <v>10</v>
      </c>
      <c r="E24" s="5">
        <f>F24*12</f>
        <v>119.03999999999999</v>
      </c>
      <c r="F24" s="18">
        <v>9.92</v>
      </c>
      <c r="H24" s="18">
        <f>E24/26</f>
        <v>4.578461538461538</v>
      </c>
    </row>
    <row r="25" spans="2:6" ht="12.75">
      <c r="B25" s="2"/>
      <c r="C25" s="32"/>
      <c r="D25" s="33"/>
      <c r="E25" s="34">
        <f>SUM(E23:E24)</f>
        <v>11681.760000000002</v>
      </c>
      <c r="F25" s="18"/>
    </row>
    <row r="26" spans="2:6" ht="12.75">
      <c r="B26" s="2"/>
      <c r="C26" s="32"/>
      <c r="D26" s="33"/>
      <c r="E26" s="34"/>
      <c r="F26" s="18"/>
    </row>
    <row r="27" spans="2:10" ht="12.75">
      <c r="B27" s="2"/>
      <c r="C27" s="32" t="s">
        <v>34</v>
      </c>
      <c r="D27" s="32" t="s">
        <v>9</v>
      </c>
      <c r="E27" s="7">
        <f>H27*26</f>
        <v>16187.6</v>
      </c>
      <c r="F27" s="69">
        <f>E27/12</f>
        <v>1348.9666666666667</v>
      </c>
      <c r="H27" s="18">
        <v>622.6</v>
      </c>
      <c r="J27" s="17" t="s">
        <v>44</v>
      </c>
    </row>
    <row r="28" spans="2:8" ht="12.75">
      <c r="B28" s="2"/>
      <c r="C28" s="32"/>
      <c r="D28" s="32" t="s">
        <v>10</v>
      </c>
      <c r="E28" s="5">
        <f>F28*12</f>
        <v>119.03999999999999</v>
      </c>
      <c r="F28" s="18">
        <v>9.92</v>
      </c>
      <c r="H28" s="18">
        <f>E28/26</f>
        <v>4.578461538461538</v>
      </c>
    </row>
    <row r="29" spans="2:6" ht="12.75">
      <c r="B29" s="2"/>
      <c r="C29" s="32"/>
      <c r="D29" s="33"/>
      <c r="E29" s="34">
        <f>SUM(E27:E28)</f>
        <v>16306.640000000001</v>
      </c>
      <c r="F29" s="18"/>
    </row>
    <row r="30" spans="2:6" ht="12.75">
      <c r="B30" s="16"/>
      <c r="C30" s="32"/>
      <c r="E30" s="6"/>
      <c r="F30" s="18"/>
    </row>
    <row r="31" spans="2:6" ht="12.75">
      <c r="B31" s="16"/>
      <c r="C31" s="3" t="s">
        <v>12</v>
      </c>
      <c r="D31" s="11"/>
      <c r="E31" s="11"/>
      <c r="F31" s="70"/>
    </row>
    <row r="32" spans="2:10" ht="12.75">
      <c r="B32" s="16"/>
      <c r="C32" s="33"/>
      <c r="D32" s="32" t="s">
        <v>9</v>
      </c>
      <c r="E32" s="7">
        <f>H32*26</f>
        <v>20035.600000000002</v>
      </c>
      <c r="F32" s="69">
        <f>E32/12</f>
        <v>1669.6333333333334</v>
      </c>
      <c r="H32" s="18">
        <v>770.6</v>
      </c>
      <c r="J32" s="17" t="s">
        <v>44</v>
      </c>
    </row>
    <row r="33" spans="4:8" ht="12.75">
      <c r="D33" s="32" t="s">
        <v>10</v>
      </c>
      <c r="E33" s="5">
        <f>F33*12</f>
        <v>164.39999999999998</v>
      </c>
      <c r="F33" s="18">
        <v>13.7</v>
      </c>
      <c r="H33" s="18">
        <f>E33/26</f>
        <v>6.323076923076922</v>
      </c>
    </row>
    <row r="34" ht="12.75">
      <c r="E34" s="34">
        <f>SUM(E32:E33)</f>
        <v>20200.000000000004</v>
      </c>
    </row>
    <row r="35" spans="3:5" ht="12.75">
      <c r="C35" s="8"/>
      <c r="D35" s="9"/>
      <c r="E35" s="9"/>
    </row>
    <row r="36" spans="3:6" ht="14.25">
      <c r="C36" s="35" t="s">
        <v>41</v>
      </c>
      <c r="D36" s="36"/>
      <c r="E36" s="37"/>
      <c r="F36" s="4"/>
    </row>
    <row r="37" spans="3:6" ht="24">
      <c r="C37" s="31"/>
      <c r="D37" s="21" t="s">
        <v>0</v>
      </c>
      <c r="E37" s="21" t="s">
        <v>1</v>
      </c>
      <c r="F37" s="4"/>
    </row>
    <row r="38" spans="3:6" ht="12.75">
      <c r="C38" s="10" t="s">
        <v>11</v>
      </c>
      <c r="D38" s="11"/>
      <c r="E38" s="11"/>
      <c r="F38" s="11"/>
    </row>
    <row r="39" spans="3:6" ht="12.75">
      <c r="C39" s="3" t="s">
        <v>7</v>
      </c>
      <c r="D39" s="12">
        <f>D$12</f>
        <v>7.308000000000001</v>
      </c>
      <c r="E39" s="12">
        <f>E$12</f>
        <v>7.308000000000001</v>
      </c>
      <c r="F39" s="11"/>
    </row>
    <row r="40" spans="3:6" ht="12.75">
      <c r="C40" s="3" t="s">
        <v>8</v>
      </c>
      <c r="D40" s="12">
        <f>D$16</f>
        <v>7</v>
      </c>
      <c r="E40" s="12">
        <f>E$16</f>
        <v>7</v>
      </c>
      <c r="F40" s="11"/>
    </row>
    <row r="41" spans="3:5" ht="12.75">
      <c r="C41" s="24" t="s">
        <v>13</v>
      </c>
      <c r="D41" s="51">
        <f>E21</f>
        <v>8193.880000000001</v>
      </c>
      <c r="E41" s="13">
        <f>E21</f>
        <v>8193.880000000001</v>
      </c>
    </row>
    <row r="42" spans="3:5" ht="13.5" thickBot="1">
      <c r="C42" s="38" t="s">
        <v>14</v>
      </c>
      <c r="D42" s="39">
        <f>SUM(D39:D41)</f>
        <v>8208.188000000002</v>
      </c>
      <c r="E42" s="39">
        <f>SUM(E39:E41)</f>
        <v>8208.188000000002</v>
      </c>
    </row>
    <row r="43" spans="3:5" ht="13.5" thickTop="1">
      <c r="C43" s="8" t="s">
        <v>15</v>
      </c>
      <c r="D43" s="9">
        <f>D8</f>
        <v>0.15652000000000002</v>
      </c>
      <c r="E43" s="9">
        <f>E8</f>
        <v>0.20729999999999998</v>
      </c>
    </row>
    <row r="44" spans="3:5" ht="12.75">
      <c r="C44" s="8"/>
      <c r="D44" s="9"/>
      <c r="E44" s="9"/>
    </row>
    <row r="45" spans="3:12" ht="12.75">
      <c r="C45" s="2"/>
      <c r="D45" s="2"/>
      <c r="E45" s="2"/>
      <c r="K45" s="68"/>
      <c r="L45" s="68"/>
    </row>
    <row r="46" spans="3:5" ht="12.75">
      <c r="C46" s="72" t="s">
        <v>32</v>
      </c>
      <c r="D46" s="11"/>
      <c r="E46" s="11"/>
    </row>
    <row r="47" spans="3:7" ht="12.75">
      <c r="C47" s="3" t="s">
        <v>7</v>
      </c>
      <c r="D47" s="12">
        <f>D$12</f>
        <v>7.308000000000001</v>
      </c>
      <c r="E47" s="12">
        <f>E$12</f>
        <v>7.308000000000001</v>
      </c>
      <c r="G47" s="40"/>
    </row>
    <row r="48" spans="3:5" ht="12.75">
      <c r="C48" s="3" t="s">
        <v>8</v>
      </c>
      <c r="D48" s="12">
        <f>D$16</f>
        <v>7</v>
      </c>
      <c r="E48" s="12">
        <f>E$16</f>
        <v>7</v>
      </c>
    </row>
    <row r="49" spans="3:5" ht="12.75">
      <c r="C49" s="24" t="s">
        <v>13</v>
      </c>
      <c r="D49" s="13">
        <f>E25</f>
        <v>11681.760000000002</v>
      </c>
      <c r="E49" s="13">
        <f>E25</f>
        <v>11681.760000000002</v>
      </c>
    </row>
    <row r="50" spans="3:5" ht="13.5" thickBot="1">
      <c r="C50" s="38" t="s">
        <v>14</v>
      </c>
      <c r="D50" s="39">
        <f>SUM(D47:D49)</f>
        <v>11696.068000000003</v>
      </c>
      <c r="E50" s="39">
        <f>SUM(E47:E49)</f>
        <v>11696.068000000003</v>
      </c>
    </row>
    <row r="51" spans="3:5" ht="13.5" thickTop="1">
      <c r="C51" s="8" t="s">
        <v>16</v>
      </c>
      <c r="D51" s="9">
        <f>D8</f>
        <v>0.15652000000000002</v>
      </c>
      <c r="E51" s="9">
        <f>E8</f>
        <v>0.20729999999999998</v>
      </c>
    </row>
    <row r="52" spans="3:5" ht="12.75">
      <c r="C52" s="8"/>
      <c r="D52" s="9"/>
      <c r="E52" s="9"/>
    </row>
    <row r="53" spans="3:5" ht="12.75">
      <c r="C53" s="8"/>
      <c r="D53" s="9"/>
      <c r="E53" s="9"/>
    </row>
    <row r="54" spans="3:5" ht="12.75">
      <c r="C54" s="72" t="s">
        <v>34</v>
      </c>
      <c r="D54" s="11"/>
      <c r="E54" s="11"/>
    </row>
    <row r="55" spans="3:7" ht="12.75">
      <c r="C55" s="3" t="s">
        <v>7</v>
      </c>
      <c r="D55" s="12">
        <f>D$12</f>
        <v>7.308000000000001</v>
      </c>
      <c r="E55" s="12">
        <f>E$12</f>
        <v>7.308000000000001</v>
      </c>
      <c r="G55" s="40"/>
    </row>
    <row r="56" spans="3:5" ht="12.75">
      <c r="C56" s="3" t="s">
        <v>8</v>
      </c>
      <c r="D56" s="12">
        <f>D$16</f>
        <v>7</v>
      </c>
      <c r="E56" s="12">
        <f>E$16</f>
        <v>7</v>
      </c>
    </row>
    <row r="57" spans="3:5" ht="12.75">
      <c r="C57" s="24" t="s">
        <v>13</v>
      </c>
      <c r="D57" s="13">
        <f>E29</f>
        <v>16306.640000000001</v>
      </c>
      <c r="E57" s="13">
        <f>E29</f>
        <v>16306.640000000001</v>
      </c>
    </row>
    <row r="58" spans="3:5" ht="13.5" thickBot="1">
      <c r="C58" s="38" t="s">
        <v>14</v>
      </c>
      <c r="D58" s="39">
        <f>SUM(D55:D57)</f>
        <v>16320.948000000002</v>
      </c>
      <c r="E58" s="39">
        <f>SUM(E55:E57)</f>
        <v>16320.948000000002</v>
      </c>
    </row>
    <row r="59" spans="3:5" ht="13.5" thickTop="1">
      <c r="C59" s="8" t="s">
        <v>16</v>
      </c>
      <c r="D59" s="9">
        <f>D8</f>
        <v>0.15652000000000002</v>
      </c>
      <c r="E59" s="9">
        <f>E8</f>
        <v>0.20729999999999998</v>
      </c>
    </row>
    <row r="60" spans="3:5" ht="19.5" customHeight="1">
      <c r="C60" s="8"/>
      <c r="D60" s="9"/>
      <c r="E60" s="9"/>
    </row>
    <row r="61" spans="3:5" ht="12.75">
      <c r="C61" s="10" t="s">
        <v>12</v>
      </c>
      <c r="D61" s="11"/>
      <c r="E61" s="11"/>
    </row>
    <row r="62" spans="3:5" ht="12.75">
      <c r="C62" s="3" t="s">
        <v>7</v>
      </c>
      <c r="D62" s="12">
        <f>D$12</f>
        <v>7.308000000000001</v>
      </c>
      <c r="E62" s="12">
        <f>E$12</f>
        <v>7.308000000000001</v>
      </c>
    </row>
    <row r="63" spans="3:5" ht="12.75">
      <c r="C63" s="3" t="s">
        <v>8</v>
      </c>
      <c r="D63" s="12">
        <f>D$16</f>
        <v>7</v>
      </c>
      <c r="E63" s="12">
        <f>E$16</f>
        <v>7</v>
      </c>
    </row>
    <row r="64" spans="3:5" ht="12.75">
      <c r="C64" s="24" t="s">
        <v>13</v>
      </c>
      <c r="D64" s="13">
        <f>E34</f>
        <v>20200.000000000004</v>
      </c>
      <c r="E64" s="13">
        <f>E34</f>
        <v>20200.000000000004</v>
      </c>
    </row>
    <row r="65" spans="3:5" ht="13.5" thickBot="1">
      <c r="C65" s="38" t="s">
        <v>14</v>
      </c>
      <c r="D65" s="39">
        <f>SUM(D62:D64)</f>
        <v>20214.308000000005</v>
      </c>
      <c r="E65" s="39">
        <f>SUM(E62:E64)</f>
        <v>20214.308000000005</v>
      </c>
    </row>
    <row r="66" spans="3:5" ht="13.5" thickTop="1">
      <c r="C66" s="8" t="s">
        <v>16</v>
      </c>
      <c r="D66" s="9">
        <f>D8</f>
        <v>0.15652000000000002</v>
      </c>
      <c r="E66" s="9">
        <f>E8</f>
        <v>0.20729999999999998</v>
      </c>
    </row>
    <row r="67" spans="3:5" ht="12.75">
      <c r="C67" s="8"/>
      <c r="D67" s="9"/>
      <c r="E67" s="9"/>
    </row>
    <row r="68" spans="3:6" ht="12.75">
      <c r="C68" s="83" t="s">
        <v>26</v>
      </c>
      <c r="D68" s="84"/>
      <c r="E68" s="84"/>
      <c r="F68" s="84"/>
    </row>
    <row r="69" spans="3:6" ht="12.75">
      <c r="C69" s="84"/>
      <c r="D69" s="84"/>
      <c r="E69" s="84"/>
      <c r="F69" s="84"/>
    </row>
    <row r="70" spans="3:13" ht="12.75">
      <c r="C70" s="85" t="s">
        <v>46</v>
      </c>
      <c r="D70" s="85"/>
      <c r="E70" s="85"/>
      <c r="F70" s="85"/>
      <c r="J70" s="85"/>
      <c r="K70" s="85"/>
      <c r="L70" s="85"/>
      <c r="M70" s="85"/>
    </row>
    <row r="71" spans="2:13" ht="12.75">
      <c r="B71" s="16"/>
      <c r="C71" s="85"/>
      <c r="D71" s="85"/>
      <c r="E71" s="85"/>
      <c r="F71" s="85"/>
      <c r="J71" s="85"/>
      <c r="K71" s="85"/>
      <c r="L71" s="85"/>
      <c r="M71" s="85"/>
    </row>
    <row r="72" spans="2:13" ht="12.75">
      <c r="B72" s="16"/>
      <c r="C72" s="85"/>
      <c r="D72" s="85"/>
      <c r="E72" s="85"/>
      <c r="F72" s="85"/>
      <c r="J72" s="85"/>
      <c r="K72" s="85"/>
      <c r="L72" s="85"/>
      <c r="M72" s="85"/>
    </row>
    <row r="73" spans="2:13" ht="12.75" customHeight="1">
      <c r="B73" s="16"/>
      <c r="C73" s="81" t="s">
        <v>48</v>
      </c>
      <c r="D73" s="81"/>
      <c r="E73" s="81"/>
      <c r="F73" s="81"/>
      <c r="J73" s="76"/>
      <c r="K73" s="76"/>
      <c r="L73" s="76"/>
      <c r="M73" s="76"/>
    </row>
    <row r="74" spans="2:13" ht="12.75" customHeight="1">
      <c r="B74" s="16"/>
      <c r="C74" s="81" t="s">
        <v>49</v>
      </c>
      <c r="D74" s="81"/>
      <c r="E74" s="81"/>
      <c r="F74" s="81"/>
      <c r="J74" s="76"/>
      <c r="K74" s="76"/>
      <c r="L74" s="76"/>
      <c r="M74" s="76"/>
    </row>
    <row r="75" spans="3:12" ht="12.75">
      <c r="C75" s="17" t="s">
        <v>47</v>
      </c>
      <c r="K75" s="17"/>
      <c r="L75" s="17"/>
    </row>
    <row r="76" spans="3:12" ht="12.75">
      <c r="C76" s="17" t="s">
        <v>45</v>
      </c>
      <c r="K76" s="17"/>
      <c r="L76" s="17"/>
    </row>
    <row r="77" spans="2:4" ht="12.75">
      <c r="B77" s="16"/>
      <c r="C77" s="16"/>
      <c r="D77" s="16"/>
    </row>
    <row r="78" spans="2:4" ht="12.75">
      <c r="B78" s="16"/>
      <c r="C78" s="41" t="s">
        <v>22</v>
      </c>
      <c r="D78" s="42">
        <v>89200</v>
      </c>
    </row>
    <row r="79" spans="2:6" ht="12.75">
      <c r="B79" s="16"/>
      <c r="C79" s="16"/>
      <c r="D79" s="16"/>
      <c r="F79" s="43"/>
    </row>
    <row r="80" spans="2:6" ht="12.75">
      <c r="B80" s="16"/>
      <c r="C80" s="16" t="s">
        <v>17</v>
      </c>
      <c r="D80" s="64">
        <f>D78</f>
        <v>89200</v>
      </c>
      <c r="F80" s="43"/>
    </row>
    <row r="81" spans="2:7" ht="12.75">
      <c r="B81" s="16"/>
      <c r="C81" s="16" t="s">
        <v>25</v>
      </c>
      <c r="D81" s="16">
        <f>E64</f>
        <v>20200.000000000004</v>
      </c>
      <c r="F81" s="43"/>
      <c r="G81" s="17"/>
    </row>
    <row r="82" spans="2:6" ht="12.75">
      <c r="B82" s="16"/>
      <c r="C82" s="16" t="s">
        <v>7</v>
      </c>
      <c r="D82" s="16">
        <f>E12</f>
        <v>7.308000000000001</v>
      </c>
      <c r="E82" s="44"/>
      <c r="F82" s="43"/>
    </row>
    <row r="83" spans="2:6" ht="12.75">
      <c r="B83" s="16"/>
      <c r="C83" s="52" t="s">
        <v>8</v>
      </c>
      <c r="D83" s="16">
        <f>E16</f>
        <v>7</v>
      </c>
      <c r="E83" s="44"/>
      <c r="F83" s="43"/>
    </row>
    <row r="84" spans="2:6" ht="12.75">
      <c r="B84" s="16"/>
      <c r="C84" s="16" t="s">
        <v>18</v>
      </c>
      <c r="D84" s="63">
        <f>D80*E66</f>
        <v>18491.16</v>
      </c>
      <c r="F84" s="43"/>
    </row>
    <row r="85" spans="2:6" ht="12.75">
      <c r="B85" s="16"/>
      <c r="C85" s="16" t="s">
        <v>19</v>
      </c>
      <c r="D85" s="16">
        <f>SUM(D80:D84)</f>
        <v>127905.46800000001</v>
      </c>
      <c r="F85" s="43"/>
    </row>
    <row r="86" spans="2:6" ht="12.75">
      <c r="B86" s="16"/>
      <c r="C86" s="16" t="s">
        <v>20</v>
      </c>
      <c r="D86" s="63">
        <f>D81+D82+D83+D84</f>
        <v>38705.46800000001</v>
      </c>
      <c r="F86" s="43"/>
    </row>
    <row r="87" spans="2:6" ht="12.75">
      <c r="B87" s="16"/>
      <c r="C87" s="16"/>
      <c r="D87" s="20"/>
      <c r="F87" s="43"/>
    </row>
    <row r="88" spans="2:6" ht="12.75">
      <c r="B88" s="16"/>
      <c r="C88" s="45" t="s">
        <v>21</v>
      </c>
      <c r="D88" s="58">
        <f>D86/D78</f>
        <v>0.43391780269058305</v>
      </c>
      <c r="F88" s="43"/>
    </row>
    <row r="89" spans="2:6" ht="12.75">
      <c r="B89" s="16"/>
      <c r="C89" s="46"/>
      <c r="D89" s="47"/>
      <c r="F89" s="43"/>
    </row>
    <row r="90" spans="2:6" ht="12.75">
      <c r="B90" s="16"/>
      <c r="C90" s="16"/>
      <c r="D90" s="16"/>
      <c r="F90" s="43"/>
    </row>
    <row r="91" spans="2:6" ht="12.75">
      <c r="B91" s="16"/>
      <c r="C91" s="41" t="s">
        <v>23</v>
      </c>
      <c r="D91" s="42">
        <v>81400</v>
      </c>
      <c r="F91" s="43"/>
    </row>
    <row r="92" spans="2:6" ht="12.75">
      <c r="B92" s="16"/>
      <c r="C92" s="16"/>
      <c r="D92" s="16"/>
      <c r="F92" s="43"/>
    </row>
    <row r="93" spans="2:6" ht="12.75">
      <c r="B93" s="16"/>
      <c r="C93" s="16" t="s">
        <v>17</v>
      </c>
      <c r="D93" s="64">
        <f>D91</f>
        <v>81400</v>
      </c>
      <c r="F93" s="43"/>
    </row>
    <row r="94" spans="2:6" ht="12.75">
      <c r="B94" s="16"/>
      <c r="C94" s="16" t="s">
        <v>25</v>
      </c>
      <c r="D94" s="16">
        <f>E64</f>
        <v>20200.000000000004</v>
      </c>
      <c r="F94" s="43"/>
    </row>
    <row r="95" spans="2:6" ht="12.75">
      <c r="B95" s="16"/>
      <c r="C95" s="16" t="s">
        <v>7</v>
      </c>
      <c r="D95" s="16">
        <f>E12</f>
        <v>7.308000000000001</v>
      </c>
      <c r="F95" s="43"/>
    </row>
    <row r="96" spans="2:6" ht="12.75">
      <c r="B96" s="16"/>
      <c r="C96" s="52" t="s">
        <v>8</v>
      </c>
      <c r="D96" s="16">
        <f>E16</f>
        <v>7</v>
      </c>
      <c r="F96" s="43"/>
    </row>
    <row r="97" spans="2:6" ht="12.75">
      <c r="B97" s="16"/>
      <c r="C97" s="16" t="s">
        <v>18</v>
      </c>
      <c r="D97" s="63">
        <f>D93*E66</f>
        <v>16874.219999999998</v>
      </c>
      <c r="F97" s="43"/>
    </row>
    <row r="98" spans="2:6" ht="12.75">
      <c r="B98" s="16"/>
      <c r="C98" s="16" t="s">
        <v>19</v>
      </c>
      <c r="D98" s="16">
        <f>SUM(D93:D97)</f>
        <v>118488.528</v>
      </c>
      <c r="F98" s="43"/>
    </row>
    <row r="99" spans="2:6" ht="12.75">
      <c r="B99" s="16"/>
      <c r="C99" s="16" t="s">
        <v>20</v>
      </c>
      <c r="D99" s="63">
        <f>D94+D95+D96+D97</f>
        <v>37088.528000000006</v>
      </c>
      <c r="F99" s="43"/>
    </row>
    <row r="100" spans="2:6" ht="12.75">
      <c r="B100" s="16"/>
      <c r="C100" s="16"/>
      <c r="D100" s="20"/>
      <c r="F100" s="43"/>
    </row>
    <row r="101" spans="2:6" ht="12.75">
      <c r="B101" s="16"/>
      <c r="C101" s="45" t="s">
        <v>21</v>
      </c>
      <c r="D101" s="58">
        <f>D99/D91</f>
        <v>0.4556330221130222</v>
      </c>
      <c r="F101" s="43"/>
    </row>
    <row r="102" spans="2:6" ht="12.75">
      <c r="B102" s="16"/>
      <c r="C102" s="46"/>
      <c r="D102" s="47"/>
      <c r="F102" s="43"/>
    </row>
    <row r="103" spans="2:6" ht="12.75">
      <c r="B103" s="16"/>
      <c r="C103" s="46"/>
      <c r="D103" s="47"/>
      <c r="F103" s="43"/>
    </row>
    <row r="104" spans="2:6" ht="12.75">
      <c r="B104" s="16"/>
      <c r="C104" s="46"/>
      <c r="D104" s="47"/>
      <c r="F104" s="43"/>
    </row>
    <row r="105" spans="2:6" ht="12.75">
      <c r="B105" s="16"/>
      <c r="C105" s="41" t="s">
        <v>27</v>
      </c>
      <c r="D105" s="42">
        <v>52800</v>
      </c>
      <c r="F105" s="43"/>
    </row>
    <row r="106" spans="2:6" ht="12.75">
      <c r="B106" s="16"/>
      <c r="C106" s="16"/>
      <c r="D106" s="16"/>
      <c r="F106" s="43"/>
    </row>
    <row r="107" spans="2:6" ht="12.75">
      <c r="B107" s="16"/>
      <c r="C107" s="16" t="s">
        <v>17</v>
      </c>
      <c r="D107" s="64">
        <f>D105</f>
        <v>52800</v>
      </c>
      <c r="F107" s="43"/>
    </row>
    <row r="108" spans="2:6" ht="12.75">
      <c r="B108" s="16"/>
      <c r="C108" s="16" t="s">
        <v>25</v>
      </c>
      <c r="D108" s="16">
        <f>E64</f>
        <v>20200.000000000004</v>
      </c>
      <c r="F108" s="43"/>
    </row>
    <row r="109" spans="2:6" ht="12.75">
      <c r="B109" s="16"/>
      <c r="C109" s="16" t="s">
        <v>7</v>
      </c>
      <c r="D109" s="16">
        <f>E12</f>
        <v>7.308000000000001</v>
      </c>
      <c r="F109" s="43"/>
    </row>
    <row r="110" spans="2:6" ht="12.75">
      <c r="B110" s="16"/>
      <c r="C110" s="52" t="s">
        <v>8</v>
      </c>
      <c r="D110" s="16">
        <f>E16</f>
        <v>7</v>
      </c>
      <c r="F110" s="43"/>
    </row>
    <row r="111" spans="2:6" ht="12.75">
      <c r="B111" s="16"/>
      <c r="C111" s="16" t="s">
        <v>18</v>
      </c>
      <c r="D111" s="63">
        <f>D107*E66</f>
        <v>10945.439999999999</v>
      </c>
      <c r="F111" s="43"/>
    </row>
    <row r="112" spans="2:6" ht="12.75">
      <c r="B112" s="16"/>
      <c r="C112" s="16" t="s">
        <v>19</v>
      </c>
      <c r="D112" s="16">
        <f>SUM(D107:D111)</f>
        <v>83959.748</v>
      </c>
      <c r="F112" s="43"/>
    </row>
    <row r="113" spans="2:6" ht="12.75">
      <c r="B113" s="16"/>
      <c r="C113" s="16" t="s">
        <v>20</v>
      </c>
      <c r="D113" s="63">
        <f>D108+D109+D110+D111</f>
        <v>31159.748000000003</v>
      </c>
      <c r="F113" s="43"/>
    </row>
    <row r="114" spans="2:6" ht="12.75">
      <c r="B114" s="16"/>
      <c r="C114" s="16"/>
      <c r="D114" s="20"/>
      <c r="F114" s="43"/>
    </row>
    <row r="115" spans="2:6" ht="12.75">
      <c r="B115" s="16"/>
      <c r="C115" s="45" t="s">
        <v>21</v>
      </c>
      <c r="D115" s="58">
        <f>D113/D105</f>
        <v>0.5901467424242425</v>
      </c>
      <c r="F115" s="43"/>
    </row>
    <row r="116" spans="2:6" ht="12.75">
      <c r="B116" s="16"/>
      <c r="C116" s="46"/>
      <c r="D116" s="59"/>
      <c r="F116" s="43"/>
    </row>
    <row r="117" spans="2:6" ht="12.75">
      <c r="B117" s="16"/>
      <c r="C117" s="65" t="s">
        <v>28</v>
      </c>
      <c r="D117" s="60"/>
      <c r="E117" s="79">
        <v>0.016</v>
      </c>
      <c r="F117" s="60"/>
    </row>
    <row r="118" spans="2:6" ht="12.75">
      <c r="B118" s="16"/>
      <c r="C118" s="65" t="s">
        <v>29</v>
      </c>
      <c r="D118" s="60"/>
      <c r="E118" s="79">
        <v>0.153</v>
      </c>
      <c r="F118" s="60"/>
    </row>
    <row r="119" spans="3:6" ht="12.75">
      <c r="C119" s="65" t="s">
        <v>37</v>
      </c>
      <c r="D119" s="61"/>
      <c r="E119" s="80">
        <v>0.14</v>
      </c>
      <c r="F119" s="61"/>
    </row>
    <row r="120" spans="3:6" ht="12.75">
      <c r="C120" s="65" t="s">
        <v>30</v>
      </c>
      <c r="D120" s="61"/>
      <c r="E120" s="80">
        <v>0.25</v>
      </c>
      <c r="F120" s="61"/>
    </row>
    <row r="121" spans="3:6" ht="12.75">
      <c r="C121" s="18"/>
      <c r="D121" s="18"/>
      <c r="E121" s="18"/>
      <c r="F121" s="18"/>
    </row>
    <row r="122" spans="3:6" ht="12.75">
      <c r="C122" s="18"/>
      <c r="D122" s="18"/>
      <c r="E122" s="18"/>
      <c r="F122" s="48"/>
    </row>
    <row r="123" spans="3:5" ht="12.75">
      <c r="C123" s="18"/>
      <c r="D123" s="18"/>
      <c r="E123" s="18"/>
    </row>
    <row r="124" spans="3:5" ht="12.75">
      <c r="C124" s="54"/>
      <c r="D124" s="56"/>
      <c r="E124" s="18"/>
    </row>
    <row r="125" spans="3:5" ht="12.75">
      <c r="C125" s="54"/>
      <c r="D125" s="56"/>
      <c r="E125" s="18"/>
    </row>
    <row r="126" spans="3:5" ht="12.75">
      <c r="C126" s="54"/>
      <c r="D126" s="56"/>
      <c r="E126" s="18"/>
    </row>
    <row r="127" spans="3:6" ht="12.75">
      <c r="C127" s="55"/>
      <c r="D127" s="56"/>
      <c r="E127" s="18"/>
      <c r="F127" s="48"/>
    </row>
    <row r="128" spans="3:5" ht="12.75">
      <c r="C128" s="55"/>
      <c r="D128" s="56"/>
      <c r="E128" s="18"/>
    </row>
    <row r="129" spans="3:5" ht="12.75">
      <c r="C129" s="54"/>
      <c r="D129" s="56"/>
      <c r="E129" s="18"/>
    </row>
    <row r="130" spans="3:6" ht="12.75">
      <c r="C130" s="18"/>
      <c r="D130" s="18"/>
      <c r="E130" s="18"/>
      <c r="F130" s="48"/>
    </row>
    <row r="131" spans="3:6" ht="12.75">
      <c r="C131" s="18"/>
      <c r="D131" s="18"/>
      <c r="E131" s="18"/>
      <c r="F131" s="48"/>
    </row>
    <row r="132" ht="12.75">
      <c r="C132" s="20"/>
    </row>
  </sheetData>
  <sheetProtection/>
  <mergeCells count="6">
    <mergeCell ref="C74:F74"/>
    <mergeCell ref="C2:E2"/>
    <mergeCell ref="C68:F69"/>
    <mergeCell ref="C70:F72"/>
    <mergeCell ref="J70:M72"/>
    <mergeCell ref="C73:F7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1" ht="12.75">
      <c r="A11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cfc</dc:creator>
  <cp:keywords/>
  <dc:description/>
  <cp:lastModifiedBy>Barbara Elizabeth Jenkins</cp:lastModifiedBy>
  <cp:lastPrinted>2008-08-15T21:16:23Z</cp:lastPrinted>
  <dcterms:created xsi:type="dcterms:W3CDTF">2007-12-04T16:19:41Z</dcterms:created>
  <dcterms:modified xsi:type="dcterms:W3CDTF">2024-03-20T19:04:27Z</dcterms:modified>
  <cp:category/>
  <cp:version/>
  <cp:contentType/>
  <cp:contentStatus/>
</cp:coreProperties>
</file>