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km235\Downloads\"/>
    </mc:Choice>
  </mc:AlternateContent>
  <xr:revisionPtr revIDLastSave="0" documentId="13_ncr:1_{BCE788F0-322E-40F3-A11C-B67570142721}" xr6:coauthVersionLast="47" xr6:coauthVersionMax="47" xr10:uidLastSave="{00000000-0000-0000-0000-000000000000}"/>
  <bookViews>
    <workbookView xWindow="-120" yWindow="-120" windowWidth="29040" windowHeight="15720" xr2:uid="{00000000-000D-0000-FFFF-FFFF00000000}"/>
  </bookViews>
  <sheets>
    <sheet name="ERE-Faculty and Staff" sheetId="1" r:id="rId1"/>
    <sheet name="ERE-GRA" sheetId="2" r:id="rId2"/>
  </sheets>
  <externalReferences>
    <externalReference r:id="rId3"/>
  </externalReferences>
  <definedNames>
    <definedName name="_xlnm._FilterDatabase" localSheetId="0" hidden="1">'ERE-Faculty and Staff'!$B$81:$B$85</definedName>
    <definedName name="AllSalaries1">'[1]Budget Details'!$K$40</definedName>
    <definedName name="AllSalaries2">'[1]Budget Details'!$L$40</definedName>
    <definedName name="AllSalaries3">'[1]Budget Details'!$M$40</definedName>
    <definedName name="AllSalaries4">'[1]Budget Details'!$N$40</definedName>
    <definedName name="AllSalaries5">'[1]Budget Details'!$O$40</definedName>
    <definedName name="AllSalariesFringe1">'[1]Budget Details'!$K$41</definedName>
    <definedName name="AllSalariesFringe2">'[1]Budget Details'!$L$41</definedName>
    <definedName name="AllSalariesFringe3">'[1]Budget Details'!$M$41</definedName>
    <definedName name="AllSalariesFringe4">'[1]Budget Details'!$N$41</definedName>
    <definedName name="AllSalariesFringe5">'[1]Budget Details'!$O$41</definedName>
    <definedName name="AllSalariesFringeTOT">'[1]Budget Details'!$P$41</definedName>
    <definedName name="AllSalariesTOT">'[1]Budget Details'!$P$40</definedName>
    <definedName name="Equip1">'[1]Budget Details'!$K$48</definedName>
    <definedName name="Equip2">'[1]Budget Details'!$L$48</definedName>
    <definedName name="Equip3">'[1]Budget Details'!$M$48</definedName>
    <definedName name="Equip4">'[1]Budget Details'!$N$48</definedName>
    <definedName name="Equip5">'[1]Budget Details'!$O$48</definedName>
    <definedName name="EquipTOT">'[1]Budget Details'!$P$48</definedName>
    <definedName name="ExclSub1Yr1">'[1]Budget Details'!$K$66</definedName>
    <definedName name="ExclSub2Yr1">'[1]Budget Details'!$K$68</definedName>
    <definedName name="IDCBase1">'[1]Budget Details'!$K$81</definedName>
    <definedName name="IDCBase2">'[1]Budget Details'!$L$81</definedName>
    <definedName name="IDCBase3">'[1]Budget Details'!$M$81</definedName>
    <definedName name="IDCBase4">'[1]Budget Details'!$N$81</definedName>
    <definedName name="IDCBase5">'[1]Budget Details'!$O$81</definedName>
    <definedName name="IDCBaseTOT">'[1]Budget Details'!$P$81</definedName>
    <definedName name="IDCRate">'[1]Budget Details'!$F$82</definedName>
    <definedName name="IDCTOT">'[1]Budget Details'!$P$82</definedName>
    <definedName name="IDCYr1">'[1]Budget Details'!$K$82</definedName>
    <definedName name="IDCYr2">'[1]Budget Details'!$L$82</definedName>
    <definedName name="IDCYr3">'[1]Budget Details'!$M$82</definedName>
    <definedName name="IDCYr4">'[1]Budget Details'!$N$82</definedName>
    <definedName name="IDCYr5">'[1]Budget Details'!$O$82</definedName>
    <definedName name="OtherDirCostsTOT">'[1]Budget Details'!$P$79</definedName>
    <definedName name="OtherFringe1">'[1]Budget Details'!$K$37</definedName>
    <definedName name="OtherFringe2">'[1]Budget Details'!$L$37</definedName>
    <definedName name="OtherFringe3">'[1]Budget Details'!$M$37</definedName>
    <definedName name="OtherFringe4">'[1]Budget Details'!$N$37</definedName>
    <definedName name="OtherFringe5">'[1]Budget Details'!$O$37</definedName>
    <definedName name="OtherFringeTot">'[1]Budget Details'!$P$37</definedName>
    <definedName name="OtherSalary1">'[1]Budget Details'!$K$27</definedName>
    <definedName name="OtherSalary2">'[1]Budget Details'!$L$27</definedName>
    <definedName name="OtherSalary3">'[1]Budget Details'!$M$27</definedName>
    <definedName name="OtherSalary4">'[1]Budget Details'!$N$27</definedName>
    <definedName name="OtherSalary5">'[1]Budget Details'!$O$27</definedName>
    <definedName name="OtherSalaryTot">'[1]Budget Details'!$P$27</definedName>
    <definedName name="PISalaryTOT">'[1]Budget Details'!$P$5</definedName>
    <definedName name="_xlnm.Print_Area" localSheetId="0">'ERE-Faculty and Staff'!$A$1:$K$69</definedName>
    <definedName name="PSCTot">'[1]Budget Details'!$P$59</definedName>
    <definedName name="PSCYr1">'[1]Budget Details'!$K$59</definedName>
    <definedName name="PSCYr2">'[1]Budget Details'!$L$59</definedName>
    <definedName name="PSCYr3">'[1]Budget Details'!$M$59</definedName>
    <definedName name="PSCYr4">'[1]Budget Details'!$N$59</definedName>
    <definedName name="PSCYr5">'[1]Budget Details'!$O$59</definedName>
    <definedName name="SalFringeTuitionTOT">'[1]Budget Details'!$P$42</definedName>
    <definedName name="Sr1SalaryTOT">'[1]Budget Details'!$P$6</definedName>
    <definedName name="Sr2SalaryTOT">'[1]Budget Details'!$P$7</definedName>
    <definedName name="Sr3SalaryTOT">'[1]Budget Details'!$P$8</definedName>
    <definedName name="Sr4SalaryTOT">'[1]Budget Details'!$P$9</definedName>
    <definedName name="SrFringe1">'[1]Budget Details'!$K$18</definedName>
    <definedName name="SrFringe2">'[1]Budget Details'!$L$18</definedName>
    <definedName name="SrFringe3">'[1]Budget Details'!$M$18</definedName>
    <definedName name="Srfringe4">'[1]Budget Details'!$N$18</definedName>
    <definedName name="SrFringe5">'[1]Budget Details'!$O$18</definedName>
    <definedName name="SrFringeTot">'[1]Budget Details'!$P$18</definedName>
    <definedName name="SrSalary1">'[1]Budget Details'!$K$10</definedName>
    <definedName name="SrSalary2">'[1]Budget Details'!$L$10</definedName>
    <definedName name="srSalary3">'[1]Budget Details'!$M$10</definedName>
    <definedName name="SrSalary4">'[1]Budget Details'!$N$10</definedName>
    <definedName name="SrSalary5">'[1]Budget Details'!$O$10</definedName>
    <definedName name="SrSalaryTot">'[1]Budget Details'!$P$10</definedName>
    <definedName name="Sub1Yr1">'[1]Budget Details'!$K$65</definedName>
    <definedName name="Sub2Yr1">'[1]Budget Details'!$K$67</definedName>
    <definedName name="Sub2Yr2">'[1]Budget Details'!$L$67</definedName>
    <definedName name="Sub2Yr3">'[1]Budget Details'!$M$67</definedName>
    <definedName name="sub2Yr4">'[1]Budget Details'!$N$67</definedName>
    <definedName name="Sub2Yr5">'[1]Budget Details'!$O$67</definedName>
    <definedName name="SubsYr1Excl">'[1]Budget Details'!$K$66,'[1]Budget Details'!$K$68,'[1]Budget Details'!$K$70,'[1]Budget Details'!$K$72,'[1]Budget Details'!$K$74</definedName>
    <definedName name="SubsYr2Excl">'[1]Budget Details'!$L$66,'[1]Budget Details'!$L$68,'[1]Budget Details'!$L$70,'[1]Budget Details'!$L$72,'[1]Budget Details'!$L$74</definedName>
    <definedName name="SubsYr3Excl">'[1]Budget Details'!$M$66,'[1]Budget Details'!$M$68,'[1]Budget Details'!$M$70,'[1]Budget Details'!$M$72,'[1]Budget Details'!$M$74</definedName>
    <definedName name="SubsYr4Excl">'[1]Budget Details'!$N$66,'[1]Budget Details'!$N$68,'[1]Budget Details'!$N$70,'[1]Budget Details'!$N$72,'[1]Budget Details'!$N$74</definedName>
    <definedName name="Subsyr5Excl">'[1]Budget Details'!$O$66,'[1]Budget Details'!$O$68,'[1]Budget Details'!$O$70,'[1]Budget Details'!$O$72,'[1]Budget Details'!$O$74</definedName>
    <definedName name="TDCTOT">'[1]Budget Details'!$P$80</definedName>
    <definedName name="TDCYr1">'[1]Budget Details'!$K$80</definedName>
    <definedName name="TDCYr2">'[1]Budget Details'!$L$80</definedName>
    <definedName name="TDCYr3">'[1]Budget Details'!$M$80</definedName>
    <definedName name="TDCYr4">'[1]Budget Details'!$N$80</definedName>
    <definedName name="TDCYr5">'[1]Budget Details'!$O$80</definedName>
    <definedName name="TravelTOT">'[1]Budget Details'!$P$52</definedName>
    <definedName name="Tuition1">'[1]Budget Details'!$K$38</definedName>
    <definedName name="Tuition2">'[1]Budget Details'!$L$38</definedName>
    <definedName name="Tuition3">'[1]Budget Details'!$M$38</definedName>
    <definedName name="Tuition4">'[1]Budget Details'!$N$38</definedName>
    <definedName name="Tuition5">'[1]Budget Details'!$O$38</definedName>
    <definedName name="TuitionTot">'[1]Budget Details'!$P$38</definedName>
    <definedName name="YearlyTuitionCost">'[1]Budget Details'!$D$38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7" i="1" l="1"/>
  <c r="K58" i="1" s="1"/>
  <c r="K59" i="1" s="1"/>
  <c r="K60" i="1" s="1"/>
  <c r="K61" i="1" s="1"/>
  <c r="K62" i="1" s="1"/>
  <c r="J57" i="1"/>
  <c r="J58" i="1" s="1"/>
  <c r="J59" i="1" s="1"/>
  <c r="J60" i="1" s="1"/>
  <c r="J61" i="1" s="1"/>
  <c r="J62" i="1" s="1"/>
  <c r="K56" i="1"/>
  <c r="J56" i="1"/>
  <c r="I56" i="1"/>
  <c r="I57" i="1" s="1"/>
  <c r="I58" i="1" s="1"/>
  <c r="I59" i="1" s="1"/>
  <c r="I60" i="1" s="1"/>
  <c r="I61" i="1" s="1"/>
  <c r="I62" i="1" s="1"/>
  <c r="E62" i="1"/>
  <c r="D62" i="1"/>
  <c r="C62" i="1"/>
  <c r="E56" i="1"/>
  <c r="E57" i="1" s="1"/>
  <c r="E58" i="1" s="1"/>
  <c r="E59" i="1" s="1"/>
  <c r="E60" i="1" s="1"/>
  <c r="E61" i="1" s="1"/>
  <c r="D56" i="1"/>
  <c r="D57" i="1" s="1"/>
  <c r="D58" i="1" s="1"/>
  <c r="D59" i="1" s="1"/>
  <c r="D60" i="1" s="1"/>
  <c r="D61" i="1" s="1"/>
  <c r="C56" i="1"/>
  <c r="C57" i="1" s="1"/>
  <c r="C58" i="1" s="1"/>
  <c r="C59" i="1" s="1"/>
  <c r="C60" i="1" s="1"/>
  <c r="C61" i="1" s="1"/>
  <c r="I38" i="1"/>
  <c r="G22" i="1"/>
  <c r="E22" i="1"/>
  <c r="E21" i="1"/>
  <c r="G21" i="1"/>
  <c r="C22" i="1"/>
  <c r="C21" i="1"/>
  <c r="J15" i="1" l="1"/>
  <c r="I15" i="1"/>
  <c r="H15" i="1"/>
  <c r="F15" i="1"/>
  <c r="D15" i="1"/>
  <c r="F42" i="1"/>
  <c r="J17" i="1"/>
  <c r="I17" i="1"/>
  <c r="H17" i="1"/>
  <c r="F17" i="1"/>
  <c r="D17" i="1"/>
  <c r="C24" i="1"/>
  <c r="I18" i="1" l="1"/>
  <c r="D18" i="1"/>
  <c r="G24" i="1"/>
  <c r="E24" i="1"/>
  <c r="D24" i="1" l="1"/>
  <c r="D20" i="1"/>
  <c r="I16" i="1" l="1"/>
  <c r="H16" i="1"/>
  <c r="F16" i="1"/>
  <c r="D16" i="1"/>
  <c r="I23" i="1"/>
  <c r="H23" i="1"/>
  <c r="F23" i="1"/>
  <c r="D23" i="1"/>
  <c r="D21" i="1"/>
  <c r="H22" i="1"/>
  <c r="F22" i="1"/>
  <c r="D22" i="1"/>
  <c r="H21" i="1"/>
  <c r="F21" i="1"/>
  <c r="J20" i="1"/>
  <c r="H20" i="1"/>
  <c r="G20" i="1"/>
  <c r="E20" i="1"/>
  <c r="F20" i="1" s="1"/>
  <c r="J19" i="1"/>
  <c r="I19" i="1"/>
  <c r="H19" i="1"/>
  <c r="F19" i="1"/>
  <c r="D19" i="1"/>
  <c r="J18" i="1"/>
  <c r="H18" i="1"/>
  <c r="F18" i="1"/>
  <c r="D22" i="2"/>
  <c r="E17" i="2"/>
  <c r="J26" i="1" l="1"/>
  <c r="J27" i="1" s="1"/>
  <c r="I26" i="1"/>
  <c r="I27" i="1" s="1"/>
  <c r="D23" i="2"/>
  <c r="C18" i="1"/>
  <c r="F35" i="1" l="1"/>
  <c r="E35" i="2" l="1"/>
  <c r="D27" i="2"/>
  <c r="D28" i="2" s="1"/>
  <c r="D18" i="2"/>
  <c r="H24" i="1" l="1"/>
  <c r="H26" i="1" s="1"/>
  <c r="H27" i="1" s="1"/>
  <c r="D26" i="1"/>
  <c r="D27" i="1" s="1"/>
  <c r="F24" i="1"/>
  <c r="F26" i="1" s="1"/>
  <c r="F27" i="1" s="1"/>
</calcChain>
</file>

<file path=xl/sharedStrings.xml><?xml version="1.0" encoding="utf-8"?>
<sst xmlns="http://schemas.openxmlformats.org/spreadsheetml/2006/main" count="153" uniqueCount="105">
  <si>
    <t>Name of Employee</t>
  </si>
  <si>
    <t>Salary</t>
  </si>
  <si>
    <t>Academic</t>
  </si>
  <si>
    <t>(Select health benefit plan year which is closest to the actual start date of the project)</t>
  </si>
  <si>
    <t>Retirement Plan</t>
  </si>
  <si>
    <t>ORP</t>
  </si>
  <si>
    <t>(For Post Doctoral Scholars, select "None"; for Service Professional Post Doctoral Research Associates, select "ORP")</t>
  </si>
  <si>
    <t>Family Plan</t>
  </si>
  <si>
    <t>Employee + 1</t>
  </si>
  <si>
    <t>Single Plan</t>
  </si>
  <si>
    <t>Faculty Summer</t>
  </si>
  <si>
    <t>Non-Benefit Eligible</t>
  </si>
  <si>
    <t>SALARY</t>
  </si>
  <si>
    <t>-</t>
  </si>
  <si>
    <t>Work Comp</t>
  </si>
  <si>
    <t>FICA</t>
  </si>
  <si>
    <t>Medicare</t>
  </si>
  <si>
    <t>State Unemployment Tax</t>
  </si>
  <si>
    <t>Health (BCBS PPO)</t>
  </si>
  <si>
    <t>Dental (Delta)</t>
  </si>
  <si>
    <t>Long-term Disability</t>
  </si>
  <si>
    <t>Basic Life</t>
  </si>
  <si>
    <t xml:space="preserve">Retiree Sick </t>
  </si>
  <si>
    <t>TOTAL %</t>
  </si>
  <si>
    <t>TOTAL $</t>
  </si>
  <si>
    <t>NOTES:</t>
  </si>
  <si>
    <t xml:space="preserve">FICA: </t>
  </si>
  <si>
    <t xml:space="preserve">Medicare: </t>
  </si>
  <si>
    <t xml:space="preserve">Medicare has no limit at 1.45%. </t>
  </si>
  <si>
    <t>Select plan</t>
  </si>
  <si>
    <t>Retirement</t>
  </si>
  <si>
    <t>FICA &amp; Medicare</t>
  </si>
  <si>
    <t>ASRS</t>
  </si>
  <si>
    <t>eff. 07/01/2020</t>
  </si>
  <si>
    <t>FICA OASDI</t>
  </si>
  <si>
    <t>FICA max =</t>
  </si>
  <si>
    <t>per annum</t>
  </si>
  <si>
    <t>eff. 01/01/2015</t>
  </si>
  <si>
    <t>PSPRS</t>
  </si>
  <si>
    <t>None</t>
  </si>
  <si>
    <t>combined</t>
  </si>
  <si>
    <t>Retirees add</t>
  </si>
  <si>
    <t>salary cap</t>
  </si>
  <si>
    <t>Annual Multiplier</t>
  </si>
  <si>
    <t>To update the dropdown list above:</t>
  </si>
  <si>
    <t>BC/BS PPO Health Insurance</t>
  </si>
  <si>
    <t>Delta Dental PPO Plus Premier Insurance</t>
  </si>
  <si>
    <t>Select Year</t>
  </si>
  <si>
    <t>Select Base</t>
  </si>
  <si>
    <t>Family</t>
  </si>
  <si>
    <t>Emp + 1</t>
  </si>
  <si>
    <t>Single</t>
  </si>
  <si>
    <t>Actual</t>
  </si>
  <si>
    <t>Estimate</t>
  </si>
  <si>
    <t>Calendar</t>
  </si>
  <si>
    <t>Fiscal</t>
  </si>
  <si>
    <t>Graduate Research Assistant (GRA) Compensation and Benefits</t>
  </si>
  <si>
    <t>NOTE: If a sponsor does not allow tuition to be paid for graduate research assistants, another source must be found for the payment (it CANNOT be waived). Please provide the project # from which the charges will be paid. This is committed cost share.</t>
  </si>
  <si>
    <t>Period</t>
  </si>
  <si>
    <t>Hours/Week</t>
  </si>
  <si>
    <t>Tuition</t>
  </si>
  <si>
    <t>Insurance</t>
  </si>
  <si>
    <t>AY</t>
  </si>
  <si>
    <t>20 hours</t>
  </si>
  <si>
    <t>10-19 hours</t>
  </si>
  <si>
    <t>&lt; 10 hours</t>
  </si>
  <si>
    <t>Worker's Comp</t>
  </si>
  <si>
    <t>Fall</t>
  </si>
  <si>
    <t>Spring</t>
  </si>
  <si>
    <t>Summer</t>
  </si>
  <si>
    <t>SUMMER RATE:</t>
  </si>
  <si>
    <t>Calendar Year</t>
  </si>
  <si>
    <t>Long Term Disability (LTD):</t>
  </si>
  <si>
    <t xml:space="preserve">Benefit Plan Year </t>
  </si>
  <si>
    <r>
      <t>Retirement</t>
    </r>
    <r>
      <rPr>
        <sz val="14"/>
        <color rgb="FF002454"/>
        <rFont val="Arial"/>
        <family val="2"/>
      </rPr>
      <t>:</t>
    </r>
  </si>
  <si>
    <r>
      <t>Worker's Compensation</t>
    </r>
    <r>
      <rPr>
        <sz val="14"/>
        <color rgb="FF002454"/>
        <rFont val="Arial"/>
        <family val="2"/>
      </rPr>
      <t xml:space="preserve">: </t>
    </r>
  </si>
  <si>
    <r>
      <rPr>
        <b/>
        <sz val="14"/>
        <color rgb="FF002454"/>
        <rFont val="Arial"/>
        <family val="2"/>
      </rPr>
      <t>State Unemployment Tax (SUT)</t>
    </r>
    <r>
      <rPr>
        <sz val="14"/>
        <color rgb="FF002454"/>
        <rFont val="Arial"/>
        <family val="2"/>
      </rPr>
      <t>:</t>
    </r>
    <r>
      <rPr>
        <sz val="14"/>
        <rFont val="Arial"/>
        <family val="2"/>
      </rPr>
      <t xml:space="preserve"> </t>
    </r>
  </si>
  <si>
    <r>
      <t>Health</t>
    </r>
    <r>
      <rPr>
        <sz val="14"/>
        <color rgb="FF002454"/>
        <rFont val="Arial"/>
        <family val="2"/>
      </rPr>
      <t xml:space="preserve">: </t>
    </r>
  </si>
  <si>
    <r>
      <t>Dental</t>
    </r>
    <r>
      <rPr>
        <sz val="14"/>
        <color rgb="FF002454"/>
        <rFont val="Arial"/>
        <family val="2"/>
      </rPr>
      <t>:</t>
    </r>
  </si>
  <si>
    <t xml:space="preserve">Graduate assistantships made for the entire academic year (38 weeks) or semester (19 weeks) qualify for benefits. If a student is funded by more than one project, benefits should be charged to each sponsor proportionately to the amount paid by the sponsor.  </t>
  </si>
  <si>
    <r>
      <rPr>
        <b/>
        <sz val="14"/>
        <color rgb="FF002454"/>
        <rFont val="Arial"/>
        <family val="2"/>
      </rPr>
      <t xml:space="preserve">Tuition Benefit: </t>
    </r>
    <r>
      <rPr>
        <sz val="14"/>
        <color rgb="FF0066B2"/>
        <rFont val="Arial"/>
        <family val="2"/>
      </rPr>
      <t>Graduate Research and Graduate Teaching Assistants receive a full tuition benefit depending on whether they are full- (20 hours per week) or part-time (10 to 19 hours per week) assistants.</t>
    </r>
    <r>
      <rPr>
        <sz val="14"/>
        <rFont val="Arial"/>
        <family val="2"/>
      </rPr>
      <t xml:space="preserve"> FEES are not included in this amount, and are paid separately by the student. The amount </t>
    </r>
    <r>
      <rPr>
        <i/>
        <sz val="14"/>
        <rFont val="Arial"/>
        <family val="2"/>
      </rPr>
      <t xml:space="preserve">remitted </t>
    </r>
    <r>
      <rPr>
        <sz val="14"/>
        <rFont val="Arial"/>
        <family val="2"/>
      </rPr>
      <t xml:space="preserve">or </t>
    </r>
    <r>
      <rPr>
        <i/>
        <sz val="14"/>
        <rFont val="Arial"/>
        <family val="2"/>
      </rPr>
      <t>waived</t>
    </r>
    <r>
      <rPr>
        <sz val="14"/>
        <rFont val="Arial"/>
        <family val="2"/>
      </rPr>
      <t xml:space="preserve"> is based on whether the appointment is full or part time. Funding for a GRA may come from one or several sources supporting a faculty member’s research program, and the tuition benefit should be charged/allocated proportionately to the amount received from the sponsor. Graduate assistants with an appointment of 10 or more hours per week are billed tuition at resident rates.</t>
    </r>
    <r>
      <rPr>
        <sz val="14"/>
        <color rgb="FF0066B2"/>
        <rFont val="Arial"/>
        <family val="2"/>
      </rPr>
      <t xml:space="preserve"> For estimating future costs, assume that graduate tuition will increase 5% per year.</t>
    </r>
  </si>
  <si>
    <r>
      <t xml:space="preserve">Students (graduate and undergraduate) who are enrolled full time pay only worker’s compensation. If the student is </t>
    </r>
    <r>
      <rPr>
        <i/>
        <sz val="14"/>
        <rFont val="Arial"/>
        <family val="2"/>
      </rPr>
      <t>not</t>
    </r>
    <r>
      <rPr>
        <sz val="14"/>
        <rFont val="Arial"/>
        <family val="2"/>
      </rPr>
      <t xml:space="preserve"> enrolled full time, the budget also should include FICA and Medicare. For budgeting purposes, assume that students are enrolled full time during the academic year (fall and spring) and part time, or not at all, during the summer. </t>
    </r>
  </si>
  <si>
    <r>
      <t>Graduate Research Assistants (GRA)</t>
    </r>
    <r>
      <rPr>
        <b/>
        <sz val="14"/>
        <color rgb="FF002454"/>
        <rFont val="Arial"/>
        <family val="2"/>
      </rPr>
      <t xml:space="preserve">:  </t>
    </r>
  </si>
  <si>
    <r>
      <t>Graduate Teaching Assistants (GTA)</t>
    </r>
    <r>
      <rPr>
        <b/>
        <sz val="14"/>
        <color rgb="FF002454"/>
        <rFont val="Arial"/>
        <family val="2"/>
      </rPr>
      <t xml:space="preserve">: </t>
    </r>
  </si>
  <si>
    <t>BASIC LIFE</t>
  </si>
  <si>
    <t>eff. 01/01/2024</t>
  </si>
  <si>
    <r>
      <t xml:space="preserve">Full-time (20 hours per week or .5 FTE): 100% tuition </t>
    </r>
    <r>
      <rPr>
        <i/>
        <sz val="14"/>
        <rFont val="Arial"/>
        <family val="2"/>
      </rPr>
      <t>remission</t>
    </r>
    <r>
      <rPr>
        <sz val="14"/>
        <rFont val="Arial"/>
        <family val="2"/>
      </rPr>
      <t xml:space="preserve"> of $12,936 per year ($6,468 per semester); insurance, and stipend.</t>
    </r>
  </si>
  <si>
    <r>
      <t>Part-time (10-19 hours per week): 50% partial tuition</t>
    </r>
    <r>
      <rPr>
        <i/>
        <sz val="14"/>
        <rFont val="Arial"/>
        <family val="2"/>
      </rPr>
      <t xml:space="preserve"> remission of </t>
    </r>
    <r>
      <rPr>
        <sz val="14"/>
        <rFont val="Arial"/>
        <family val="2"/>
      </rPr>
      <t>$6,468 per year ($3,234 per semester) and stipend. Part-time GRAs do not receive an insurance benefit.</t>
    </r>
  </si>
  <si>
    <t>Effective 07/01/2025, the rate was changed to 0.30%.</t>
  </si>
  <si>
    <t>Old Age Survivor Disability Insurance (OASDI) is 6.20% on the first $176,100.</t>
  </si>
  <si>
    <r>
      <t xml:space="preserve">Effective July 1, 2025, the contribution rate for the AZ State Retirement System (ASRS) is 11.86%. Employees on an Optional Retirement Plan </t>
    </r>
    <r>
      <rPr>
        <i/>
        <sz val="14"/>
        <rFont val="Arial"/>
        <family val="2"/>
      </rPr>
      <t xml:space="preserve">(Fidelity, TIAA/CREF, Valic) </t>
    </r>
    <r>
      <rPr>
        <sz val="14"/>
        <rFont val="Arial"/>
        <family val="2"/>
      </rPr>
      <t>contribute 7% per pay period. For public safety employees on the Public Safety Personnel Retirement System (PSPRS) plan, the employer contribution is 7.65% for tiers 1 and 2, 8.69% for tier 3</t>
    </r>
    <r>
      <rPr>
        <i/>
        <sz val="14"/>
        <rFont val="Arial"/>
        <family val="2"/>
      </rPr>
      <t xml:space="preserve"> (effective 07/01/2025)</t>
    </r>
    <r>
      <rPr>
        <sz val="14"/>
        <rFont val="Arial"/>
        <family val="2"/>
      </rPr>
      <t>.</t>
    </r>
  </si>
  <si>
    <r>
      <t xml:space="preserve">The current rate is 0.10% of the first $8,000 in calendar year, effective 07/01/2025. The formula for calculating faculty summer salary assumes that this requirement has been satisfied during the spring semester; no unemployment is charged for summer salary. </t>
    </r>
    <r>
      <rPr>
        <sz val="14"/>
        <color rgb="FF0066B2"/>
        <rFont val="Arial"/>
        <family val="2"/>
      </rPr>
      <t>This UI information applies only to employees who work for NAU in Arizona; rates vary from state to state.</t>
    </r>
  </si>
  <si>
    <r>
      <t xml:space="preserve">Plan year is based on the calendar year. Rates/costs for the 2025 calendar year are actual. Delta Dental rates are used for estimating dental costs since this is the plan most employees elect. </t>
    </r>
    <r>
      <rPr>
        <sz val="14"/>
        <color rgb="FF0066B2"/>
        <rFont val="Arial"/>
        <family val="2"/>
      </rPr>
      <t>We anticipate increases of 5% per plan year as indicated below.</t>
    </r>
  </si>
  <si>
    <r>
      <t>Plan year is based on the calendar year. Rates/costs for the 2025 calendar year are actual. Blue Cross Blue Shield rates are used for estimating health insurance costs, since most employees elect this plan.</t>
    </r>
    <r>
      <rPr>
        <sz val="14"/>
        <color rgb="FF0066B2"/>
        <rFont val="Arial"/>
        <family val="2"/>
      </rPr>
      <t xml:space="preserve"> We anticipate increases of 5% per plan year as indicated below.</t>
    </r>
  </si>
  <si>
    <t>Effective 07/01/2025 the rate became $0.28 per pay period (n = 26.1), which is $18.01 per year.</t>
  </si>
  <si>
    <t>The pro rata share is 0.40% as prescribed by ARS 38-615. Retiree sick funds are used to pay retiring employees for unused sick leave.</t>
  </si>
  <si>
    <t xml:space="preserve">Effective 07/01/2025. The rate for employees on the ASRS is 0.14%; for employees on an optional retirement plan is 0.192%, and for PSPRS is 1.54% effective 07/01/2025. </t>
  </si>
  <si>
    <r>
      <t>Basic Life</t>
    </r>
    <r>
      <rPr>
        <sz val="14"/>
        <color rgb="FF002454"/>
        <rFont val="Arial"/>
        <family val="2"/>
      </rPr>
      <t>:</t>
    </r>
  </si>
  <si>
    <r>
      <t>Retiree Sick</t>
    </r>
    <r>
      <rPr>
        <sz val="14"/>
        <color rgb="FF002454"/>
        <rFont val="Arial"/>
        <family val="2"/>
      </rPr>
      <t xml:space="preserve">: </t>
    </r>
  </si>
  <si>
    <t>Updated 08/15/2025</t>
  </si>
  <si>
    <r>
      <rPr>
        <b/>
        <sz val="30"/>
        <color theme="0"/>
        <rFont val="Arial"/>
        <family val="2"/>
      </rPr>
      <t>NAU Faculty / Staff Fringe Benefit Rate Estimates</t>
    </r>
    <r>
      <rPr>
        <b/>
        <sz val="26"/>
        <color indexed="12"/>
        <rFont val="Arial"/>
        <family val="2"/>
      </rPr>
      <t xml:space="preserve">
</t>
    </r>
    <r>
      <rPr>
        <b/>
        <sz val="26"/>
        <color theme="0" tint="-0.249977111117893"/>
        <rFont val="Arial"/>
        <family val="2"/>
      </rPr>
      <t>FY26 (July 1, 2025 - June 30, 2026)</t>
    </r>
  </si>
  <si>
    <t>2025-2026</t>
  </si>
  <si>
    <t>AY 2025-2026</t>
  </si>
  <si>
    <r>
      <rPr>
        <b/>
        <sz val="14"/>
        <color rgb="FF002454"/>
        <rFont val="Arial"/>
        <family val="2"/>
      </rPr>
      <t>Insurance Benefit:</t>
    </r>
    <r>
      <rPr>
        <sz val="14"/>
        <color rgb="FF002454"/>
        <rFont val="Arial"/>
        <family val="2"/>
      </rPr>
      <t xml:space="preserve"> </t>
    </r>
    <r>
      <rPr>
        <sz val="14"/>
        <color rgb="FF0066B2"/>
        <rFont val="Arial"/>
        <family val="2"/>
      </rPr>
      <t>Only full-time (20 hrs. per week) graduate research and teaching assistants receive the insurance benefit.</t>
    </r>
    <r>
      <rPr>
        <sz val="14"/>
        <color indexed="12"/>
        <rFont val="Arial"/>
        <family val="2"/>
      </rPr>
      <t xml:space="preserve"> </t>
    </r>
    <r>
      <rPr>
        <sz val="14"/>
        <color theme="1"/>
        <rFont val="Arial"/>
        <family val="2"/>
      </rPr>
      <t>The cost of insurance in AY2025/2026 is $2,765 (fall $1,045, spring $1,720).</t>
    </r>
    <r>
      <rPr>
        <sz val="14"/>
        <color indexed="12"/>
        <rFont val="Arial"/>
        <family val="2"/>
      </rPr>
      <t xml:space="preserve"> </t>
    </r>
    <r>
      <rPr>
        <sz val="14"/>
        <color rgb="FF0066B2"/>
        <rFont val="Arial"/>
        <family val="2"/>
      </rPr>
      <t xml:space="preserve">For estimating future costs, assume that graduate insurance will increase 5% per year. </t>
    </r>
  </si>
  <si>
    <t>Select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</si>
</sst>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m/d;@"/>
    <numFmt numFmtId="166" formatCode="0.000%"/>
    <numFmt numFmtId="167" formatCode="_(&quot;$&quot;* #,##0.0000_);_(&quot;$&quot;* \(#,##0.0000\);_(&quot;$&quot;* &quot;-&quot;??_);_(@_)"/>
    <numFmt numFmtId="168" formatCode="&quot;$&quot;#,##0.0000000"/>
    <numFmt numFmtId="169" formatCode="&quot;$&quot;#,##0.00"/>
    <numFmt numFmtId="170" formatCode="0.0%"/>
    <numFmt numFmtId="171" formatCode="0.0000"/>
    <numFmt numFmtId="172" formatCode="_(&quot;$&quot;* #,##0_);_(&quot;$&quot;* \(#,##0\);_(&quot;$&quot;* &quot;-&quot;??_);_(@_)"/>
    <numFmt numFmtId="173" formatCode="0.0000%"/>
  </numFmts>
  <fonts count="66" x14ac:knownFonts="1">
    <font>
      <sz val="10"/>
      <name val="Arial"/>
    </font>
    <font>
      <b/>
      <sz val="16"/>
      <color indexed="12"/>
      <name val="Arial"/>
      <family val="2"/>
    </font>
    <font>
      <b/>
      <sz val="14"/>
      <color indexed="12"/>
      <name val="Arial"/>
      <family val="2"/>
    </font>
    <font>
      <sz val="12"/>
      <color indexed="12"/>
      <name val="Arial"/>
      <family val="2"/>
    </font>
    <font>
      <sz val="14"/>
      <name val="Arial"/>
      <family val="2"/>
    </font>
    <font>
      <sz val="10"/>
      <name val="Arial"/>
      <family val="2"/>
    </font>
    <font>
      <sz val="14"/>
      <color indexed="12"/>
      <name val="Arial"/>
      <family val="2"/>
    </font>
    <font>
      <b/>
      <sz val="12"/>
      <color indexed="12"/>
      <name val="Arial"/>
      <family val="2"/>
    </font>
    <font>
      <b/>
      <sz val="12"/>
      <color indexed="17"/>
      <name val="Arial"/>
      <family val="2"/>
    </font>
    <font>
      <sz val="12"/>
      <name val="Arial"/>
      <family val="2"/>
    </font>
    <font>
      <b/>
      <sz val="14"/>
      <name val="Arial"/>
      <family val="2"/>
    </font>
    <font>
      <b/>
      <sz val="12"/>
      <color indexed="10"/>
      <name val="Arial"/>
      <family val="2"/>
    </font>
    <font>
      <b/>
      <sz val="12"/>
      <name val="Arial"/>
      <family val="2"/>
    </font>
    <font>
      <sz val="12"/>
      <color indexed="10"/>
      <name val="Arial"/>
      <family val="2"/>
    </font>
    <font>
      <u/>
      <sz val="10"/>
      <color indexed="12"/>
      <name val="Arial"/>
      <family val="2"/>
    </font>
    <font>
      <sz val="10"/>
      <color indexed="12"/>
      <name val="Arial"/>
      <family val="2"/>
    </font>
    <font>
      <sz val="12"/>
      <color indexed="55"/>
      <name val="Arial"/>
      <family val="2"/>
    </font>
    <font>
      <b/>
      <sz val="10"/>
      <name val="Arial"/>
      <family val="2"/>
    </font>
    <font>
      <sz val="11"/>
      <name val="Arial"/>
      <family val="2"/>
    </font>
    <font>
      <b/>
      <sz val="18"/>
      <color indexed="12"/>
      <name val="Arial"/>
      <family val="2"/>
    </font>
    <font>
      <sz val="16"/>
      <color indexed="12"/>
      <name val="Arial"/>
      <family val="2"/>
    </font>
    <font>
      <sz val="14"/>
      <color indexed="10"/>
      <name val="Arial"/>
      <family val="2"/>
    </font>
    <font>
      <sz val="10"/>
      <name val="Arial"/>
      <family val="2"/>
    </font>
    <font>
      <sz val="12"/>
      <color rgb="FF002454"/>
      <name val="Arial"/>
      <family val="2"/>
    </font>
    <font>
      <b/>
      <sz val="12"/>
      <color rgb="FF002454"/>
      <name val="Arial"/>
      <family val="2"/>
    </font>
    <font>
      <b/>
      <sz val="14"/>
      <color rgb="FF002454"/>
      <name val="Arial"/>
      <family val="2"/>
    </font>
    <font>
      <sz val="14"/>
      <color rgb="FF002454"/>
      <name val="Arial"/>
      <family val="2"/>
    </font>
    <font>
      <b/>
      <sz val="14"/>
      <color rgb="FF0066B2"/>
      <name val="Arial"/>
      <family val="2"/>
    </font>
    <font>
      <i/>
      <sz val="11"/>
      <color rgb="FF002454"/>
      <name val="Arial"/>
      <family val="2"/>
    </font>
    <font>
      <i/>
      <sz val="14"/>
      <color rgb="FF002454"/>
      <name val="Arial"/>
      <family val="2"/>
    </font>
    <font>
      <b/>
      <i/>
      <sz val="12"/>
      <color rgb="FF002454"/>
      <name val="Arial"/>
      <family val="2"/>
    </font>
    <font>
      <i/>
      <sz val="14"/>
      <name val="Arial"/>
      <family val="2"/>
    </font>
    <font>
      <b/>
      <i/>
      <sz val="12"/>
      <name val="Arial"/>
      <family val="2"/>
    </font>
    <font>
      <i/>
      <sz val="12"/>
      <name val="Arial"/>
      <family val="2"/>
    </font>
    <font>
      <b/>
      <sz val="16"/>
      <name val="Arial"/>
      <family val="2"/>
    </font>
    <font>
      <sz val="14"/>
      <color theme="0"/>
      <name val="Arial"/>
      <family val="2"/>
    </font>
    <font>
      <b/>
      <i/>
      <sz val="14"/>
      <color theme="0"/>
      <name val="Arial"/>
      <family val="2"/>
    </font>
    <font>
      <b/>
      <sz val="14"/>
      <color theme="0"/>
      <name val="Arial"/>
      <family val="2"/>
    </font>
    <font>
      <sz val="14"/>
      <color theme="1"/>
      <name val="Arial"/>
      <family val="2"/>
    </font>
    <font>
      <i/>
      <sz val="14"/>
      <color theme="1" tint="0.499984740745262"/>
      <name val="Arial"/>
      <family val="2"/>
    </font>
    <font>
      <sz val="14"/>
      <color indexed="55"/>
      <name val="Arial"/>
      <family val="2"/>
    </font>
    <font>
      <i/>
      <sz val="14"/>
      <color rgb="FF0066B2"/>
      <name val="Arial"/>
      <family val="2"/>
    </font>
    <font>
      <b/>
      <sz val="14"/>
      <color rgb="FF41B6E6"/>
      <name val="Arial"/>
      <family val="2"/>
    </font>
    <font>
      <sz val="14"/>
      <color rgb="FF0066B2"/>
      <name val="Arial"/>
      <family val="2"/>
    </font>
    <font>
      <b/>
      <sz val="16"/>
      <color rgb="FF002454"/>
      <name val="Arial"/>
      <family val="2"/>
    </font>
    <font>
      <sz val="16"/>
      <name val="Arial"/>
      <family val="2"/>
    </font>
    <font>
      <b/>
      <sz val="16"/>
      <color theme="0"/>
      <name val="Arial"/>
      <family val="2"/>
    </font>
    <font>
      <sz val="16"/>
      <color theme="1"/>
      <name val="Arial"/>
      <family val="2"/>
    </font>
    <font>
      <sz val="16"/>
      <color rgb="FF002454"/>
      <name val="Arial"/>
      <family val="2"/>
    </font>
    <font>
      <sz val="16"/>
      <color indexed="10"/>
      <name val="Arial"/>
      <family val="2"/>
    </font>
    <font>
      <b/>
      <sz val="14"/>
      <color indexed="21"/>
      <name val="Arial"/>
      <family val="2"/>
    </font>
    <font>
      <sz val="14"/>
      <color indexed="21"/>
      <name val="Arial"/>
      <family val="2"/>
    </font>
    <font>
      <b/>
      <sz val="14"/>
      <color indexed="18"/>
      <name val="Arial"/>
      <family val="2"/>
    </font>
    <font>
      <u/>
      <sz val="14"/>
      <color rgb="FF002454"/>
      <name val="Arial"/>
      <family val="2"/>
    </font>
    <font>
      <sz val="14"/>
      <color indexed="8"/>
      <name val="Arial"/>
      <family val="2"/>
    </font>
    <font>
      <b/>
      <sz val="16"/>
      <color rgb="FF0066B2"/>
      <name val="Arial"/>
      <family val="2"/>
    </font>
    <font>
      <b/>
      <sz val="26"/>
      <color indexed="12"/>
      <name val="Arial"/>
      <family val="2"/>
    </font>
    <font>
      <b/>
      <sz val="26"/>
      <color theme="0" tint="-0.249977111117893"/>
      <name val="Arial"/>
      <family val="2"/>
    </font>
    <font>
      <b/>
      <sz val="30"/>
      <color theme="0"/>
      <name val="Arial"/>
      <family val="2"/>
    </font>
    <font>
      <b/>
      <sz val="13"/>
      <name val="Arial"/>
      <family val="2"/>
    </font>
    <font>
      <b/>
      <sz val="18"/>
      <color rgb="FF002454"/>
      <name val="Arial"/>
      <family val="2"/>
    </font>
    <font>
      <b/>
      <sz val="10"/>
      <color rgb="FF0066B2"/>
      <name val="Arial"/>
      <family val="2"/>
    </font>
    <font>
      <b/>
      <u/>
      <sz val="14"/>
      <color rgb="FF002454"/>
      <name val="Arial"/>
      <family val="2"/>
    </font>
    <font>
      <b/>
      <sz val="10"/>
      <color theme="0"/>
      <name val="Arial"/>
      <family val="2"/>
    </font>
    <font>
      <sz val="10"/>
      <color theme="0"/>
      <name val="Arial"/>
      <family val="2"/>
    </font>
    <font>
      <sz val="16"/>
      <color theme="0"/>
      <name val="Arial"/>
      <family val="2"/>
    </font>
  </fonts>
  <fills count="9">
    <fill>
      <patternFill patternType="none"/>
    </fill>
    <fill>
      <patternFill patternType="gray125"/>
    </fill>
    <fill>
      <patternFill patternType="solid">
        <fgColor rgb="FFC3B8B2"/>
        <bgColor indexed="64"/>
      </patternFill>
    </fill>
    <fill>
      <patternFill patternType="solid">
        <fgColor theme="0" tint="-0.14999847407452621"/>
        <bgColor theme="0" tint="-0.14999847407452621"/>
      </patternFill>
    </fill>
    <fill>
      <patternFill patternType="solid">
        <fgColor rgb="FF002454"/>
        <bgColor theme="4"/>
      </patternFill>
    </fill>
    <fill>
      <patternFill patternType="solid">
        <fgColor rgb="FF002454"/>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indexed="64"/>
      </patternFill>
    </fill>
  </fills>
  <borders count="34">
    <border>
      <left/>
      <right/>
      <top/>
      <bottom/>
      <diagonal/>
    </border>
    <border>
      <left/>
      <right/>
      <top/>
      <bottom style="thin">
        <color indexed="12"/>
      </bottom>
      <diagonal/>
    </border>
    <border>
      <left/>
      <right/>
      <top style="thin">
        <color indexed="12"/>
      </top>
      <bottom/>
      <diagonal/>
    </border>
    <border>
      <left style="medium">
        <color rgb="FF002454"/>
      </left>
      <right/>
      <top style="medium">
        <color rgb="FF002454"/>
      </top>
      <bottom/>
      <diagonal/>
    </border>
    <border>
      <left/>
      <right/>
      <top style="medium">
        <color rgb="FF002454"/>
      </top>
      <bottom/>
      <diagonal/>
    </border>
    <border>
      <left style="medium">
        <color rgb="FF002454"/>
      </left>
      <right/>
      <top/>
      <bottom/>
      <diagonal/>
    </border>
    <border>
      <left style="medium">
        <color rgb="FF002454"/>
      </left>
      <right/>
      <top/>
      <bottom style="medium">
        <color rgb="FF002454"/>
      </bottom>
      <diagonal/>
    </border>
    <border>
      <left/>
      <right/>
      <top/>
      <bottom style="medium">
        <color rgb="FF002454"/>
      </bottom>
      <diagonal/>
    </border>
    <border>
      <left/>
      <right/>
      <top style="thin">
        <color rgb="FF002454"/>
      </top>
      <bottom/>
      <diagonal/>
    </border>
    <border>
      <left style="dotted">
        <color indexed="64"/>
      </left>
      <right style="medium">
        <color rgb="FF002454"/>
      </right>
      <top style="thin">
        <color rgb="FF002454"/>
      </top>
      <bottom/>
      <diagonal/>
    </border>
    <border>
      <left/>
      <right/>
      <top/>
      <bottom style="thin">
        <color rgb="FF002454"/>
      </bottom>
      <diagonal/>
    </border>
    <border>
      <left style="medium">
        <color rgb="FF002454"/>
      </left>
      <right/>
      <top style="thin">
        <color rgb="FF002454"/>
      </top>
      <bottom style="thin">
        <color rgb="FF002454"/>
      </bottom>
      <diagonal/>
    </border>
    <border>
      <left/>
      <right/>
      <top style="thin">
        <color rgb="FF002454"/>
      </top>
      <bottom style="thin">
        <color rgb="FF002454"/>
      </bottom>
      <diagonal/>
    </border>
    <border>
      <left style="dotted">
        <color indexed="64"/>
      </left>
      <right/>
      <top style="thin">
        <color rgb="FF002454"/>
      </top>
      <bottom style="thin">
        <color rgb="FF002454"/>
      </bottom>
      <diagonal/>
    </border>
    <border>
      <left style="dotted">
        <color indexed="64"/>
      </left>
      <right style="medium">
        <color rgb="FF002454"/>
      </right>
      <top style="thin">
        <color rgb="FF002454"/>
      </top>
      <bottom style="thin">
        <color rgb="FF002454"/>
      </bottom>
      <diagonal/>
    </border>
    <border>
      <left/>
      <right style="medium">
        <color rgb="FF002454"/>
      </right>
      <top style="medium">
        <color rgb="FF002454"/>
      </top>
      <bottom/>
      <diagonal/>
    </border>
    <border>
      <left/>
      <right style="medium">
        <color rgb="FF002454"/>
      </right>
      <top/>
      <bottom/>
      <diagonal/>
    </border>
    <border>
      <left/>
      <right style="medium">
        <color rgb="FF002454"/>
      </right>
      <top/>
      <bottom style="medium">
        <color rgb="FF002454"/>
      </bottom>
      <diagonal/>
    </border>
    <border>
      <left style="dotted">
        <color rgb="FF002454"/>
      </left>
      <right style="dotted">
        <color indexed="64"/>
      </right>
      <top style="thin">
        <color rgb="FF002454"/>
      </top>
      <bottom style="thin">
        <color rgb="FF002454"/>
      </bottom>
      <diagonal/>
    </border>
    <border>
      <left style="medium">
        <color rgb="FF002454"/>
      </left>
      <right/>
      <top style="thin">
        <color rgb="FF002454"/>
      </top>
      <bottom style="dotted">
        <color rgb="FF002454"/>
      </bottom>
      <diagonal/>
    </border>
    <border>
      <left style="dotted">
        <color indexed="64"/>
      </left>
      <right/>
      <top style="thin">
        <color rgb="FF002454"/>
      </top>
      <bottom style="dotted">
        <color rgb="FF002454"/>
      </bottom>
      <diagonal/>
    </border>
    <border>
      <left/>
      <right/>
      <top style="thin">
        <color rgb="FF002454"/>
      </top>
      <bottom style="dotted">
        <color rgb="FF002454"/>
      </bottom>
      <diagonal/>
    </border>
    <border>
      <left/>
      <right/>
      <top style="thin">
        <color rgb="FF002454"/>
      </top>
      <bottom style="medium">
        <color rgb="FF002454"/>
      </bottom>
      <diagonal/>
    </border>
    <border>
      <left style="dotted">
        <color rgb="FF002454"/>
      </left>
      <right style="dotted">
        <color indexed="64"/>
      </right>
      <top style="thin">
        <color rgb="FF002454"/>
      </top>
      <bottom/>
      <diagonal/>
    </border>
    <border>
      <left style="thin">
        <color rgb="FF002454"/>
      </left>
      <right style="thin">
        <color rgb="FF002454"/>
      </right>
      <top style="thin">
        <color rgb="FF002454"/>
      </top>
      <bottom style="thin">
        <color rgb="FF002454"/>
      </bottom>
      <diagonal/>
    </border>
    <border>
      <left style="double">
        <color rgb="FF002454"/>
      </left>
      <right style="thin">
        <color rgb="FF002454"/>
      </right>
      <top style="double">
        <color rgb="FF002454"/>
      </top>
      <bottom style="thin">
        <color rgb="FF002454"/>
      </bottom>
      <diagonal/>
    </border>
    <border>
      <left style="thin">
        <color rgb="FF002454"/>
      </left>
      <right style="thin">
        <color rgb="FF002454"/>
      </right>
      <top style="double">
        <color rgb="FF002454"/>
      </top>
      <bottom style="thin">
        <color rgb="FF002454"/>
      </bottom>
      <diagonal/>
    </border>
    <border>
      <left style="thin">
        <color rgb="FF002454"/>
      </left>
      <right style="double">
        <color rgb="FF002454"/>
      </right>
      <top style="double">
        <color rgb="FF002454"/>
      </top>
      <bottom style="thin">
        <color rgb="FF002454"/>
      </bottom>
      <diagonal/>
    </border>
    <border>
      <left style="double">
        <color rgb="FF002454"/>
      </left>
      <right style="thin">
        <color rgb="FF002454"/>
      </right>
      <top style="thin">
        <color rgb="FF002454"/>
      </top>
      <bottom style="thin">
        <color rgb="FF002454"/>
      </bottom>
      <diagonal/>
    </border>
    <border>
      <left style="thin">
        <color rgb="FF002454"/>
      </left>
      <right style="double">
        <color rgb="FF002454"/>
      </right>
      <top style="thin">
        <color rgb="FF002454"/>
      </top>
      <bottom style="thin">
        <color rgb="FF002454"/>
      </bottom>
      <diagonal/>
    </border>
    <border>
      <left style="double">
        <color rgb="FF002454"/>
      </left>
      <right style="thin">
        <color rgb="FF002454"/>
      </right>
      <top style="thin">
        <color rgb="FF002454"/>
      </top>
      <bottom style="double">
        <color rgb="FF002454"/>
      </bottom>
      <diagonal/>
    </border>
    <border>
      <left style="thin">
        <color rgb="FF002454"/>
      </left>
      <right style="thin">
        <color rgb="FF002454"/>
      </right>
      <top style="thin">
        <color rgb="FF002454"/>
      </top>
      <bottom style="double">
        <color rgb="FF002454"/>
      </bottom>
      <diagonal/>
    </border>
    <border>
      <left style="thin">
        <color rgb="FF002454"/>
      </left>
      <right style="double">
        <color rgb="FF002454"/>
      </right>
      <top style="thin">
        <color rgb="FF002454"/>
      </top>
      <bottom style="double">
        <color rgb="FF002454"/>
      </bottom>
      <diagonal/>
    </border>
    <border>
      <left/>
      <right style="medium">
        <color rgb="FF002454"/>
      </right>
      <top style="thin">
        <color rgb="FF002454"/>
      </top>
      <bottom style="thin">
        <color rgb="FF002454"/>
      </bottom>
      <diagonal/>
    </border>
  </borders>
  <cellStyleXfs count="6">
    <xf numFmtId="0" fontId="0" fillId="0" borderId="0"/>
    <xf numFmtId="9" fontId="5" fillId="0" borderId="0" applyFont="0" applyFill="0" applyBorder="0" applyAlignment="0" applyProtection="0"/>
    <xf numFmtId="43" fontId="5" fillId="0" borderId="0" applyFont="0" applyFill="0" applyBorder="0" applyAlignment="0" applyProtection="0"/>
    <xf numFmtId="0" fontId="14" fillId="0" borderId="0" applyNumberFormat="0" applyFill="0" applyBorder="0" applyAlignment="0" applyProtection="0">
      <alignment vertical="top"/>
      <protection locked="0"/>
    </xf>
    <xf numFmtId="44" fontId="5" fillId="0" borderId="0" applyFont="0" applyFill="0" applyBorder="0" applyAlignment="0" applyProtection="0"/>
    <xf numFmtId="44" fontId="22" fillId="0" borderId="0" applyFont="0" applyFill="0" applyBorder="0" applyAlignment="0" applyProtection="0"/>
  </cellStyleXfs>
  <cellXfs count="276">
    <xf numFmtId="0" fontId="0" fillId="0" borderId="0" xfId="0"/>
    <xf numFmtId="0" fontId="3" fillId="0" borderId="0" xfId="0" applyFont="1"/>
    <xf numFmtId="0" fontId="4" fillId="0" borderId="0" xfId="0" applyFont="1"/>
    <xf numFmtId="0" fontId="8" fillId="0" borderId="0" xfId="0" applyFont="1" applyAlignment="1">
      <alignment horizontal="center" wrapText="1"/>
    </xf>
    <xf numFmtId="0" fontId="9" fillId="0" borderId="0" xfId="0" applyFont="1"/>
    <xf numFmtId="0" fontId="0" fillId="0" borderId="0" xfId="0" applyAlignment="1">
      <alignment wrapText="1"/>
    </xf>
    <xf numFmtId="0" fontId="11" fillId="0" borderId="0" xfId="0" applyFont="1" applyAlignment="1">
      <alignment horizontal="center" vertical="top" wrapText="1"/>
    </xf>
    <xf numFmtId="0" fontId="12" fillId="0" borderId="0" xfId="0" applyFont="1" applyAlignment="1">
      <alignment horizontal="center" wrapText="1"/>
    </xf>
    <xf numFmtId="0" fontId="13" fillId="0" borderId="0" xfId="0" applyFont="1" applyAlignment="1">
      <alignment horizontal="left" vertical="top" wrapText="1"/>
    </xf>
    <xf numFmtId="0" fontId="0" fillId="0" borderId="0" xfId="0" applyAlignment="1">
      <alignment horizontal="left"/>
    </xf>
    <xf numFmtId="0" fontId="9" fillId="0" borderId="0" xfId="0" applyFont="1" applyAlignment="1">
      <alignment vertical="top"/>
    </xf>
    <xf numFmtId="8" fontId="3" fillId="0" borderId="0" xfId="1" applyNumberFormat="1" applyFont="1" applyFill="1" applyBorder="1" applyAlignment="1" applyProtection="1">
      <alignment horizontal="right" vertical="top"/>
    </xf>
    <xf numFmtId="0" fontId="7" fillId="0" borderId="0" xfId="0" applyFont="1" applyAlignment="1">
      <alignment horizontal="left" vertical="top" wrapText="1"/>
    </xf>
    <xf numFmtId="0" fontId="9" fillId="0" borderId="0" xfId="0" applyFont="1" applyAlignment="1">
      <alignment wrapText="1"/>
    </xf>
    <xf numFmtId="0" fontId="7" fillId="0" borderId="0" xfId="0" applyFont="1" applyAlignment="1">
      <alignment horizontal="left" vertical="center" wrapText="1"/>
    </xf>
    <xf numFmtId="166" fontId="0" fillId="0" borderId="0" xfId="1" applyNumberFormat="1" applyFont="1" applyProtection="1"/>
    <xf numFmtId="164" fontId="0" fillId="0" borderId="0" xfId="0" applyNumberFormat="1"/>
    <xf numFmtId="172" fontId="16" fillId="0" borderId="0" xfId="4" applyNumberFormat="1" applyFont="1" applyProtection="1"/>
    <xf numFmtId="172" fontId="16" fillId="0" borderId="0" xfId="4" applyNumberFormat="1" applyFont="1" applyAlignment="1" applyProtection="1">
      <alignment vertical="top"/>
    </xf>
    <xf numFmtId="0" fontId="7" fillId="0" borderId="0" xfId="0" applyFont="1" applyAlignment="1">
      <alignment horizontal="left" wrapText="1"/>
    </xf>
    <xf numFmtId="10" fontId="0" fillId="0" borderId="0" xfId="0" applyNumberFormat="1"/>
    <xf numFmtId="0" fontId="17" fillId="0" borderId="0" xfId="0" applyFont="1" applyAlignment="1">
      <alignment horizontal="right" vertical="top"/>
    </xf>
    <xf numFmtId="2" fontId="17" fillId="0" borderId="0" xfId="0" applyNumberFormat="1" applyFont="1" applyAlignment="1">
      <alignment vertical="top"/>
    </xf>
    <xf numFmtId="9" fontId="5" fillId="0" borderId="0" xfId="0" applyNumberFormat="1" applyFont="1" applyAlignment="1">
      <alignment vertical="top"/>
    </xf>
    <xf numFmtId="0" fontId="0" fillId="0" borderId="0" xfId="0" applyAlignment="1">
      <alignment vertical="top"/>
    </xf>
    <xf numFmtId="0" fontId="0" fillId="0" borderId="0" xfId="0" applyAlignment="1">
      <alignment horizontal="right"/>
    </xf>
    <xf numFmtId="0" fontId="7" fillId="0" borderId="0" xfId="0" applyFont="1" applyAlignment="1">
      <alignment vertical="top" wrapText="1"/>
    </xf>
    <xf numFmtId="0" fontId="18" fillId="0" borderId="0" xfId="0" applyFont="1"/>
    <xf numFmtId="0" fontId="2" fillId="0" borderId="0" xfId="0" applyFont="1" applyAlignment="1">
      <alignment horizontal="left" vertical="top" wrapText="1"/>
    </xf>
    <xf numFmtId="0" fontId="23" fillId="0" borderId="0" xfId="0" applyFont="1"/>
    <xf numFmtId="0" fontId="26" fillId="0" borderId="0" xfId="0" applyFont="1"/>
    <xf numFmtId="0" fontId="25" fillId="0" borderId="0" xfId="0" applyFont="1"/>
    <xf numFmtId="164" fontId="24" fillId="0" borderId="0" xfId="2" applyNumberFormat="1" applyFont="1" applyFill="1" applyBorder="1" applyProtection="1"/>
    <xf numFmtId="0" fontId="24" fillId="0" borderId="0" xfId="0" applyFont="1" applyAlignment="1">
      <alignment vertical="top" wrapText="1"/>
    </xf>
    <xf numFmtId="0" fontId="29" fillId="0" borderId="0" xfId="0" applyFont="1"/>
    <xf numFmtId="164" fontId="30" fillId="0" borderId="0" xfId="2" applyNumberFormat="1" applyFont="1" applyFill="1" applyBorder="1" applyProtection="1"/>
    <xf numFmtId="0" fontId="28" fillId="0" borderId="0" xfId="0" applyFont="1"/>
    <xf numFmtId="0" fontId="28" fillId="0" borderId="0" xfId="0" applyFont="1" applyAlignment="1">
      <alignment wrapText="1"/>
    </xf>
    <xf numFmtId="0" fontId="9" fillId="0" borderId="0" xfId="0" applyFont="1" applyAlignment="1">
      <alignment horizontal="left" vertical="top" indent="2"/>
    </xf>
    <xf numFmtId="0" fontId="0" fillId="5" borderId="0" xfId="0" applyFill="1"/>
    <xf numFmtId="0" fontId="19" fillId="5" borderId="0" xfId="0" applyFont="1" applyFill="1" applyAlignment="1">
      <alignment vertical="center" wrapText="1"/>
    </xf>
    <xf numFmtId="0" fontId="25" fillId="0" borderId="0" xfId="0" applyFont="1" applyAlignment="1">
      <alignment horizontal="left" vertical="top" wrapText="1" indent="3"/>
    </xf>
    <xf numFmtId="0" fontId="4" fillId="0" borderId="0" xfId="0" applyFont="1" applyAlignment="1">
      <alignment horizontal="left" vertical="top" wrapText="1"/>
    </xf>
    <xf numFmtId="0" fontId="4" fillId="0" borderId="0" xfId="0" applyFont="1" applyAlignment="1">
      <alignment horizontal="left" vertical="top"/>
    </xf>
    <xf numFmtId="10" fontId="4" fillId="0" borderId="0" xfId="0" applyNumberFormat="1" applyFont="1" applyAlignment="1">
      <alignment horizontal="left" vertical="center" wrapText="1"/>
    </xf>
    <xf numFmtId="0" fontId="4" fillId="0" borderId="0" xfId="0" applyFont="1" applyAlignment="1">
      <alignment horizontal="left" vertical="center" wrapText="1"/>
    </xf>
    <xf numFmtId="0" fontId="10" fillId="0" borderId="0" xfId="0" applyFont="1" applyAlignment="1">
      <alignment horizontal="left" vertical="center" wrapText="1"/>
    </xf>
    <xf numFmtId="164" fontId="35" fillId="0" borderId="0" xfId="0" applyNumberFormat="1" applyFont="1" applyAlignment="1">
      <alignment horizontal="left" vertical="top" wrapText="1"/>
    </xf>
    <xf numFmtId="0" fontId="4" fillId="0" borderId="0" xfId="0" applyFont="1" applyAlignment="1">
      <alignment horizontal="right" vertical="top"/>
    </xf>
    <xf numFmtId="164" fontId="4" fillId="0" borderId="0" xfId="0" applyNumberFormat="1" applyFont="1" applyAlignment="1">
      <alignment horizontal="center" vertical="top"/>
    </xf>
    <xf numFmtId="0" fontId="4" fillId="0" borderId="0" xfId="0" applyFont="1" applyAlignment="1">
      <alignment vertical="top"/>
    </xf>
    <xf numFmtId="0" fontId="4" fillId="0" borderId="0" xfId="0" applyFont="1" applyAlignment="1">
      <alignment horizontal="left" indent="2"/>
    </xf>
    <xf numFmtId="0" fontId="36" fillId="4" borderId="3" xfId="0" applyFont="1" applyFill="1" applyBorder="1" applyAlignment="1">
      <alignment horizontal="center" wrapText="1"/>
    </xf>
    <xf numFmtId="0" fontId="37" fillId="4" borderId="4" xfId="0" applyFont="1" applyFill="1" applyBorder="1" applyAlignment="1">
      <alignment horizontal="center" wrapText="1"/>
    </xf>
    <xf numFmtId="0" fontId="37" fillId="4" borderId="15" xfId="0" applyFont="1" applyFill="1" applyBorder="1" applyAlignment="1">
      <alignment horizontal="center"/>
    </xf>
    <xf numFmtId="164" fontId="4" fillId="0" borderId="0" xfId="0" applyNumberFormat="1" applyFont="1" applyAlignment="1">
      <alignment horizontal="right" vertical="top"/>
    </xf>
    <xf numFmtId="0" fontId="25" fillId="3" borderId="5" xfId="0" applyFont="1" applyFill="1" applyBorder="1" applyAlignment="1">
      <alignment horizontal="center" vertical="center"/>
    </xf>
    <xf numFmtId="10" fontId="21" fillId="3" borderId="0" xfId="0" applyNumberFormat="1" applyFont="1" applyFill="1" applyAlignment="1">
      <alignment horizontal="center" vertical="center"/>
    </xf>
    <xf numFmtId="10" fontId="38" fillId="3" borderId="16" xfId="0" applyNumberFormat="1" applyFont="1" applyFill="1" applyBorder="1" applyAlignment="1">
      <alignment horizontal="center"/>
    </xf>
    <xf numFmtId="0" fontId="39" fillId="0" borderId="0" xfId="0" applyFont="1"/>
    <xf numFmtId="0" fontId="25" fillId="0" borderId="15" xfId="0" applyFont="1" applyBorder="1" applyAlignment="1">
      <alignment horizontal="center" vertical="center"/>
    </xf>
    <xf numFmtId="0" fontId="25" fillId="0" borderId="5" xfId="0" applyFont="1" applyBorder="1" applyAlignment="1">
      <alignment horizontal="center" vertical="center"/>
    </xf>
    <xf numFmtId="9" fontId="21" fillId="0" borderId="0" xfId="0" applyNumberFormat="1" applyFont="1" applyAlignment="1">
      <alignment horizontal="center" vertical="center"/>
    </xf>
    <xf numFmtId="10" fontId="38" fillId="0" borderId="16" xfId="0" applyNumberFormat="1" applyFont="1" applyBorder="1" applyAlignment="1">
      <alignment horizontal="center"/>
    </xf>
    <xf numFmtId="10" fontId="21" fillId="3" borderId="5" xfId="0" applyNumberFormat="1" applyFont="1" applyFill="1" applyBorder="1" applyAlignment="1">
      <alignment horizontal="center" vertical="center"/>
    </xf>
    <xf numFmtId="0" fontId="25" fillId="3" borderId="16" xfId="0" applyFont="1" applyFill="1" applyBorder="1" applyAlignment="1">
      <alignment horizontal="center" vertical="center"/>
    </xf>
    <xf numFmtId="172" fontId="40" fillId="0" borderId="0" xfId="4" applyNumberFormat="1" applyFont="1" applyBorder="1" applyAlignment="1" applyProtection="1">
      <alignment vertical="top"/>
    </xf>
    <xf numFmtId="0" fontId="25" fillId="0" borderId="16" xfId="0" applyFont="1" applyBorder="1" applyAlignment="1">
      <alignment horizontal="center" vertical="center"/>
    </xf>
    <xf numFmtId="0" fontId="25" fillId="0" borderId="6" xfId="0" applyFont="1" applyBorder="1" applyAlignment="1">
      <alignment horizontal="center" vertical="center"/>
    </xf>
    <xf numFmtId="9" fontId="21" fillId="0" borderId="7" xfId="0" applyNumberFormat="1" applyFont="1" applyBorder="1" applyAlignment="1">
      <alignment horizontal="center" vertical="center"/>
    </xf>
    <xf numFmtId="10" fontId="38" fillId="0" borderId="17" xfId="0" applyNumberFormat="1" applyFont="1" applyBorder="1" applyAlignment="1">
      <alignment horizontal="center"/>
    </xf>
    <xf numFmtId="0" fontId="41" fillId="0" borderId="0" xfId="0" applyFont="1" applyAlignment="1">
      <alignment vertical="top"/>
    </xf>
    <xf numFmtId="173" fontId="41" fillId="0" borderId="0" xfId="0" applyNumberFormat="1" applyFont="1" applyAlignment="1">
      <alignment horizontal="center" vertical="top"/>
    </xf>
    <xf numFmtId="0" fontId="6" fillId="0" borderId="0" xfId="0" applyFont="1" applyAlignment="1">
      <alignment vertical="center"/>
    </xf>
    <xf numFmtId="0" fontId="2" fillId="0" borderId="0" xfId="0" applyFont="1" applyAlignment="1">
      <alignment horizontal="left" vertical="center" wrapText="1" indent="3"/>
    </xf>
    <xf numFmtId="0" fontId="4" fillId="0" borderId="0" xfId="0" applyFont="1" applyAlignment="1">
      <alignment horizontal="left" wrapText="1"/>
    </xf>
    <xf numFmtId="0" fontId="25" fillId="0" borderId="0" xfId="0" applyFont="1" applyAlignment="1">
      <alignment horizontal="left" vertical="center" indent="3"/>
    </xf>
    <xf numFmtId="0" fontId="10" fillId="0" borderId="0" xfId="0" applyFont="1" applyAlignment="1">
      <alignment vertical="center"/>
    </xf>
    <xf numFmtId="0" fontId="25" fillId="0" borderId="0" xfId="0" applyFont="1" applyAlignment="1">
      <alignment horizontal="left" vertical="center" wrapText="1" indent="3"/>
    </xf>
    <xf numFmtId="0" fontId="10" fillId="0" borderId="0" xfId="0" applyFont="1" applyAlignment="1">
      <alignment vertical="center" wrapText="1"/>
    </xf>
    <xf numFmtId="0" fontId="45" fillId="0" borderId="0" xfId="0" applyFont="1"/>
    <xf numFmtId="0" fontId="46" fillId="4" borderId="3" xfId="0" applyFont="1" applyFill="1" applyBorder="1" applyAlignment="1">
      <alignment horizontal="right"/>
    </xf>
    <xf numFmtId="0" fontId="46" fillId="4" borderId="4" xfId="0" applyFont="1" applyFill="1" applyBorder="1" applyAlignment="1">
      <alignment horizontal="right"/>
    </xf>
    <xf numFmtId="0" fontId="46" fillId="4" borderId="15" xfId="0" applyFont="1" applyFill="1" applyBorder="1"/>
    <xf numFmtId="0" fontId="47" fillId="3" borderId="5" xfId="0" applyFont="1" applyFill="1" applyBorder="1" applyAlignment="1">
      <alignment horizontal="right"/>
    </xf>
    <xf numFmtId="164" fontId="48" fillId="3" borderId="0" xfId="4" applyNumberFormat="1" applyFont="1" applyFill="1" applyBorder="1" applyAlignment="1"/>
    <xf numFmtId="0" fontId="47" fillId="0" borderId="5" xfId="0" applyFont="1" applyBorder="1" applyAlignment="1">
      <alignment horizontal="right"/>
    </xf>
    <xf numFmtId="164" fontId="48" fillId="0" borderId="0" xfId="4" applyNumberFormat="1" applyFont="1" applyBorder="1" applyAlignment="1"/>
    <xf numFmtId="0" fontId="49" fillId="0" borderId="16" xfId="0" applyFont="1" applyBorder="1" applyAlignment="1">
      <alignment horizontal="center"/>
    </xf>
    <xf numFmtId="0" fontId="49" fillId="3" borderId="16" xfId="0" applyFont="1" applyFill="1" applyBorder="1" applyAlignment="1">
      <alignment horizontal="center"/>
    </xf>
    <xf numFmtId="0" fontId="47" fillId="0" borderId="6" xfId="0" applyFont="1" applyBorder="1" applyAlignment="1">
      <alignment horizontal="right"/>
    </xf>
    <xf numFmtId="164" fontId="48" fillId="0" borderId="7" xfId="4" applyNumberFormat="1" applyFont="1" applyBorder="1" applyAlignment="1"/>
    <xf numFmtId="0" fontId="49" fillId="0" borderId="17" xfId="0" applyFont="1" applyBorder="1" applyAlignment="1">
      <alignment horizontal="center"/>
    </xf>
    <xf numFmtId="0" fontId="45" fillId="0" borderId="0" xfId="0" applyFont="1" applyAlignment="1">
      <alignment horizontal="left" indent="2"/>
    </xf>
    <xf numFmtId="164" fontId="20" fillId="0" borderId="0" xfId="4" applyNumberFormat="1" applyFont="1" applyBorder="1" applyAlignment="1" applyProtection="1"/>
    <xf numFmtId="0" fontId="49" fillId="0" borderId="0" xfId="0" applyFont="1" applyAlignment="1">
      <alignment horizontal="center"/>
    </xf>
    <xf numFmtId="0" fontId="49" fillId="0" borderId="0" xfId="0" applyFont="1"/>
    <xf numFmtId="14" fontId="49" fillId="0" borderId="0" xfId="0" applyNumberFormat="1" applyFont="1"/>
    <xf numFmtId="0" fontId="45" fillId="0" borderId="0" xfId="0" applyFont="1" applyAlignment="1">
      <alignment wrapText="1"/>
    </xf>
    <xf numFmtId="0" fontId="1" fillId="0" borderId="0" xfId="0" applyFont="1" applyAlignment="1">
      <alignment vertical="top" wrapText="1"/>
    </xf>
    <xf numFmtId="0" fontId="1" fillId="0" borderId="0" xfId="0" applyFont="1" applyAlignment="1">
      <alignment vertical="top"/>
    </xf>
    <xf numFmtId="0" fontId="26" fillId="0" borderId="3" xfId="0" applyFont="1" applyBorder="1"/>
    <xf numFmtId="0" fontId="25" fillId="0" borderId="4" xfId="0" applyFont="1" applyBorder="1" applyAlignment="1">
      <alignment horizontal="center" wrapText="1"/>
    </xf>
    <xf numFmtId="0" fontId="25" fillId="0" borderId="15" xfId="0" applyFont="1" applyBorder="1" applyAlignment="1">
      <alignment horizontal="center" wrapText="1"/>
    </xf>
    <xf numFmtId="0" fontId="2" fillId="0" borderId="0" xfId="0" applyFont="1" applyAlignment="1">
      <alignment horizontal="center" wrapText="1"/>
    </xf>
    <xf numFmtId="10" fontId="4" fillId="0" borderId="0" xfId="1" applyNumberFormat="1" applyFont="1" applyProtection="1"/>
    <xf numFmtId="0" fontId="25" fillId="0" borderId="11" xfId="0" applyFont="1" applyBorder="1" applyAlignment="1">
      <alignment vertical="top" wrapText="1"/>
    </xf>
    <xf numFmtId="0" fontId="50" fillId="0" borderId="13" xfId="0" applyFont="1" applyBorder="1" applyAlignment="1">
      <alignment horizontal="center" vertical="center"/>
    </xf>
    <xf numFmtId="164" fontId="51" fillId="0" borderId="13" xfId="0" applyNumberFormat="1" applyFont="1" applyBorder="1" applyAlignment="1">
      <alignment horizontal="center" vertical="center"/>
    </xf>
    <xf numFmtId="164" fontId="52" fillId="0" borderId="0" xfId="0" applyNumberFormat="1" applyFont="1" applyAlignment="1">
      <alignment horizontal="right" vertical="top" wrapText="1"/>
    </xf>
    <xf numFmtId="0" fontId="4" fillId="0" borderId="11" xfId="0" applyFont="1" applyBorder="1"/>
    <xf numFmtId="0" fontId="4" fillId="0" borderId="13" xfId="0" applyFont="1" applyBorder="1" applyAlignment="1">
      <alignment horizontal="center" vertical="center"/>
    </xf>
    <xf numFmtId="10" fontId="26" fillId="0" borderId="12" xfId="1" applyNumberFormat="1" applyFont="1" applyFill="1" applyBorder="1" applyAlignment="1" applyProtection="1">
      <alignment horizontal="center" vertical="center" wrapText="1"/>
    </xf>
    <xf numFmtId="0" fontId="26" fillId="0" borderId="13" xfId="0" applyFont="1" applyBorder="1" applyAlignment="1">
      <alignment horizontal="center" vertical="center"/>
    </xf>
    <xf numFmtId="10" fontId="26" fillId="0" borderId="18" xfId="1" applyNumberFormat="1" applyFont="1" applyFill="1" applyBorder="1" applyAlignment="1" applyProtection="1">
      <alignment horizontal="center" vertical="center" wrapText="1"/>
    </xf>
    <xf numFmtId="10" fontId="4" fillId="0" borderId="14" xfId="0" applyNumberFormat="1" applyFont="1" applyBorder="1" applyAlignment="1">
      <alignment horizontal="center" vertical="center" wrapText="1"/>
    </xf>
    <xf numFmtId="0" fontId="4" fillId="0" borderId="0" xfId="0" applyFont="1" applyAlignment="1">
      <alignment horizontal="left"/>
    </xf>
    <xf numFmtId="0" fontId="4" fillId="0" borderId="11" xfId="0" applyFont="1" applyBorder="1" applyAlignment="1">
      <alignment vertical="top" wrapText="1"/>
    </xf>
    <xf numFmtId="10" fontId="4" fillId="0" borderId="12" xfId="0" applyNumberFormat="1" applyFont="1" applyBorder="1" applyAlignment="1">
      <alignment horizontal="center" vertical="center" wrapText="1"/>
    </xf>
    <xf numFmtId="10" fontId="4" fillId="0" borderId="18" xfId="0" applyNumberFormat="1" applyFont="1" applyBorder="1" applyAlignment="1">
      <alignment horizontal="center" vertical="center" wrapText="1"/>
    </xf>
    <xf numFmtId="10" fontId="4" fillId="0" borderId="0" xfId="0" applyNumberFormat="1" applyFont="1" applyAlignment="1">
      <alignment horizontal="right" vertical="top" wrapText="1"/>
    </xf>
    <xf numFmtId="164" fontId="53" fillId="0" borderId="13" xfId="3" applyNumberFormat="1" applyFont="1" applyFill="1" applyBorder="1" applyAlignment="1" applyProtection="1">
      <alignment horizontal="center" vertical="center"/>
    </xf>
    <xf numFmtId="0" fontId="26" fillId="0" borderId="13" xfId="0" applyFont="1" applyBorder="1" applyAlignment="1">
      <alignment horizontal="center" vertical="center" wrapText="1"/>
    </xf>
    <xf numFmtId="10" fontId="26" fillId="0" borderId="14" xfId="1" applyNumberFormat="1" applyFont="1" applyFill="1" applyBorder="1" applyAlignment="1" applyProtection="1">
      <alignment horizontal="center" vertical="center" wrapText="1"/>
    </xf>
    <xf numFmtId="10" fontId="6" fillId="0" borderId="13" xfId="0" applyNumberFormat="1" applyFont="1" applyBorder="1" applyAlignment="1">
      <alignment horizontal="center" vertical="center"/>
    </xf>
    <xf numFmtId="10" fontId="54" fillId="0" borderId="12"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3" xfId="1" applyNumberFormat="1" applyFont="1" applyFill="1" applyBorder="1" applyAlignment="1" applyProtection="1">
      <alignment horizontal="center" vertical="center"/>
    </xf>
    <xf numFmtId="10" fontId="26" fillId="0" borderId="18" xfId="0" applyNumberFormat="1" applyFont="1" applyBorder="1" applyAlignment="1">
      <alignment horizontal="center" vertical="center" wrapText="1"/>
    </xf>
    <xf numFmtId="167" fontId="4" fillId="0" borderId="0" xfId="4" applyNumberFormat="1" applyFont="1" applyFill="1" applyBorder="1" applyAlignment="1" applyProtection="1">
      <alignment horizontal="right" vertical="top" wrapText="1"/>
    </xf>
    <xf numFmtId="10" fontId="4" fillId="0" borderId="0" xfId="1" applyNumberFormat="1" applyFont="1" applyFill="1" applyBorder="1" applyAlignment="1" applyProtection="1">
      <alignment horizontal="right" vertical="top" wrapText="1"/>
    </xf>
    <xf numFmtId="164" fontId="26" fillId="0" borderId="13" xfId="0" applyNumberFormat="1" applyFont="1" applyBorder="1" applyAlignment="1">
      <alignment horizontal="center" vertical="center" wrapText="1"/>
    </xf>
    <xf numFmtId="10" fontId="26" fillId="0" borderId="12" xfId="0" applyNumberFormat="1" applyFont="1" applyBorder="1" applyAlignment="1">
      <alignment horizontal="center" vertical="center" wrapText="1"/>
    </xf>
    <xf numFmtId="10" fontId="26" fillId="0" borderId="14" xfId="0" applyNumberFormat="1" applyFont="1" applyBorder="1" applyAlignment="1">
      <alignment horizontal="center" vertical="center" wrapText="1"/>
    </xf>
    <xf numFmtId="43" fontId="4" fillId="0" borderId="0" xfId="2" applyFont="1" applyFill="1" applyBorder="1" applyAlignment="1" applyProtection="1">
      <alignment horizontal="right" vertical="top" wrapText="1"/>
    </xf>
    <xf numFmtId="168" fontId="4" fillId="0" borderId="0" xfId="0" applyNumberFormat="1" applyFont="1"/>
    <xf numFmtId="169" fontId="26" fillId="0" borderId="13" xfId="0" applyNumberFormat="1" applyFont="1" applyBorder="1" applyAlignment="1">
      <alignment horizontal="center" vertical="center"/>
    </xf>
    <xf numFmtId="166" fontId="4" fillId="0" borderId="0" xfId="0" applyNumberFormat="1" applyFont="1" applyAlignment="1">
      <alignment horizontal="right" vertical="top" wrapText="1"/>
    </xf>
    <xf numFmtId="10" fontId="4" fillId="0" borderId="12" xfId="1" applyNumberFormat="1" applyFont="1" applyFill="1" applyBorder="1" applyAlignment="1" applyProtection="1">
      <alignment horizontal="center" vertical="center" wrapText="1"/>
    </xf>
    <xf numFmtId="0" fontId="4" fillId="0" borderId="19" xfId="0" applyFont="1" applyBorder="1" applyAlignment="1">
      <alignment vertical="top" wrapText="1"/>
    </xf>
    <xf numFmtId="0" fontId="4" fillId="0" borderId="20" xfId="0" quotePrefix="1" applyFont="1" applyBorder="1" applyAlignment="1">
      <alignment horizontal="center" vertical="center"/>
    </xf>
    <xf numFmtId="0" fontId="4" fillId="0" borderId="20" xfId="0" applyFont="1" applyBorder="1" applyAlignment="1">
      <alignment horizontal="center" vertical="center"/>
    </xf>
    <xf numFmtId="170" fontId="4" fillId="0" borderId="0" xfId="0" applyNumberFormat="1" applyFont="1" applyAlignment="1">
      <alignment horizontal="right" vertical="top" wrapText="1"/>
    </xf>
    <xf numFmtId="3" fontId="4" fillId="0" borderId="0" xfId="0" applyNumberFormat="1" applyFont="1" applyAlignment="1">
      <alignment horizontal="right" vertical="top" wrapText="1"/>
    </xf>
    <xf numFmtId="171" fontId="4" fillId="0" borderId="0" xfId="0" applyNumberFormat="1" applyFont="1"/>
    <xf numFmtId="0" fontId="10" fillId="0" borderId="5" xfId="0" applyFont="1" applyBorder="1" applyAlignment="1">
      <alignment vertical="top" wrapText="1"/>
    </xf>
    <xf numFmtId="0" fontId="35" fillId="6" borderId="0" xfId="0" applyFont="1" applyFill="1" applyAlignment="1">
      <alignment horizontal="center" vertical="center"/>
    </xf>
    <xf numFmtId="10" fontId="10" fillId="0" borderId="0" xfId="0" applyNumberFormat="1" applyFont="1" applyAlignment="1">
      <alignment horizontal="right" vertical="top" wrapText="1"/>
    </xf>
    <xf numFmtId="0" fontId="10" fillId="0" borderId="6" xfId="0" applyFont="1" applyBorder="1" applyAlignment="1">
      <alignment vertical="top" wrapText="1"/>
    </xf>
    <xf numFmtId="0" fontId="35" fillId="6" borderId="7" xfId="0" applyFont="1" applyFill="1" applyBorder="1" applyAlignment="1">
      <alignment horizontal="center" vertical="center"/>
    </xf>
    <xf numFmtId="6" fontId="37" fillId="5" borderId="22" xfId="0" applyNumberFormat="1" applyFont="1" applyFill="1" applyBorder="1" applyAlignment="1">
      <alignment horizontal="center" vertical="center" wrapText="1"/>
    </xf>
    <xf numFmtId="6" fontId="10" fillId="0" borderId="0" xfId="0" applyNumberFormat="1" applyFont="1" applyAlignment="1">
      <alignment horizontal="right" vertical="top" wrapText="1"/>
    </xf>
    <xf numFmtId="0" fontId="10" fillId="0" borderId="0" xfId="0" applyFont="1" applyAlignment="1">
      <alignment horizontal="left" vertical="top" wrapText="1"/>
    </xf>
    <xf numFmtId="44" fontId="42" fillId="0" borderId="0" xfId="5" applyFont="1" applyBorder="1" applyAlignment="1">
      <alignment horizontal="center" vertical="center"/>
    </xf>
    <xf numFmtId="9" fontId="42" fillId="0" borderId="0" xfId="0" applyNumberFormat="1" applyFont="1" applyAlignment="1">
      <alignment horizontal="center" vertical="center"/>
    </xf>
    <xf numFmtId="0" fontId="34" fillId="0" borderId="0" xfId="0" applyFont="1" applyAlignment="1">
      <alignment horizontal="left" vertical="top"/>
    </xf>
    <xf numFmtId="0" fontId="12" fillId="0" borderId="0" xfId="0" applyFont="1" applyAlignment="1">
      <alignment horizontal="left" vertical="top"/>
    </xf>
    <xf numFmtId="8" fontId="3" fillId="0" borderId="0" xfId="0" applyNumberFormat="1" applyFont="1" applyAlignment="1">
      <alignment horizontal="right" vertical="top"/>
    </xf>
    <xf numFmtId="0" fontId="9" fillId="0" borderId="0" xfId="0" applyFont="1" applyAlignment="1">
      <alignment horizontal="right" vertical="top"/>
    </xf>
    <xf numFmtId="0" fontId="34" fillId="0" borderId="7" xfId="0" applyFont="1" applyBorder="1" applyAlignment="1">
      <alignment horizontal="left" vertical="top"/>
    </xf>
    <xf numFmtId="0" fontId="9" fillId="0" borderId="7" xfId="0" applyFont="1" applyBorder="1"/>
    <xf numFmtId="0" fontId="12" fillId="0" borderId="7" xfId="0" applyFont="1" applyBorder="1" applyAlignment="1">
      <alignment horizontal="left" vertical="top"/>
    </xf>
    <xf numFmtId="0" fontId="9" fillId="0" borderId="7" xfId="0" applyFont="1" applyBorder="1" applyAlignment="1">
      <alignment vertical="top"/>
    </xf>
    <xf numFmtId="8" fontId="3" fillId="0" borderId="7" xfId="0" applyNumberFormat="1" applyFont="1" applyBorder="1" applyAlignment="1">
      <alignment horizontal="right" vertical="top"/>
    </xf>
    <xf numFmtId="0" fontId="9" fillId="0" borderId="7" xfId="0" applyFont="1" applyBorder="1" applyAlignment="1">
      <alignment horizontal="right" vertical="top"/>
    </xf>
    <xf numFmtId="8" fontId="3" fillId="0" borderId="7" xfId="1" applyNumberFormat="1" applyFont="1" applyFill="1" applyBorder="1" applyAlignment="1" applyProtection="1">
      <alignment horizontal="right" vertical="top"/>
    </xf>
    <xf numFmtId="0" fontId="0" fillId="0" borderId="7" xfId="0" applyBorder="1"/>
    <xf numFmtId="44" fontId="27" fillId="0" borderId="6" xfId="5" applyFont="1" applyBorder="1" applyAlignment="1">
      <alignment horizontal="center" vertical="center"/>
    </xf>
    <xf numFmtId="9" fontId="27" fillId="0" borderId="17" xfId="0" applyNumberFormat="1" applyFont="1" applyBorder="1" applyAlignment="1">
      <alignment horizontal="center" vertical="center"/>
    </xf>
    <xf numFmtId="0" fontId="33" fillId="0" borderId="0" xfId="0" applyFont="1"/>
    <xf numFmtId="0" fontId="32" fillId="0" borderId="0" xfId="0" applyFont="1" applyAlignment="1">
      <alignment horizontal="center"/>
    </xf>
    <xf numFmtId="0" fontId="44" fillId="0" borderId="2" xfId="0" applyFont="1" applyBorder="1"/>
    <xf numFmtId="0" fontId="44" fillId="0" borderId="0" xfId="0" applyFont="1"/>
    <xf numFmtId="0" fontId="55" fillId="2" borderId="1" xfId="0" applyFont="1" applyFill="1" applyBorder="1" applyAlignment="1" applyProtection="1">
      <alignment horizontal="center" wrapText="1"/>
      <protection locked="0"/>
    </xf>
    <xf numFmtId="0" fontId="48" fillId="0" borderId="0" xfId="0" applyFont="1"/>
    <xf numFmtId="164" fontId="44" fillId="0" borderId="2" xfId="2" applyNumberFormat="1" applyFont="1" applyFill="1" applyBorder="1" applyProtection="1"/>
    <xf numFmtId="0" fontId="44" fillId="0" borderId="0" xfId="0" applyFont="1" applyAlignment="1">
      <alignment horizontal="center" wrapText="1"/>
    </xf>
    <xf numFmtId="0" fontId="55" fillId="2" borderId="1" xfId="0" applyFont="1" applyFill="1" applyBorder="1" applyAlignment="1" applyProtection="1">
      <alignment horizontal="center"/>
      <protection locked="0"/>
    </xf>
    <xf numFmtId="165" fontId="44" fillId="0" borderId="0" xfId="0" applyNumberFormat="1" applyFont="1" applyAlignment="1">
      <alignment horizontal="right"/>
    </xf>
    <xf numFmtId="0" fontId="55" fillId="2" borderId="1" xfId="0" applyFont="1" applyFill="1" applyBorder="1" applyAlignment="1" applyProtection="1">
      <alignment horizontal="center" vertical="center" wrapText="1"/>
      <protection locked="0"/>
    </xf>
    <xf numFmtId="0" fontId="24" fillId="0" borderId="7" xfId="0" applyFont="1" applyBorder="1" applyAlignment="1">
      <alignment vertical="top" wrapText="1"/>
    </xf>
    <xf numFmtId="0" fontId="13" fillId="0" borderId="7" xfId="0" applyFont="1" applyBorder="1" applyAlignment="1">
      <alignment horizontal="left" vertical="top" wrapText="1"/>
    </xf>
    <xf numFmtId="6" fontId="37" fillId="5" borderId="7" xfId="0" applyNumberFormat="1" applyFont="1" applyFill="1" applyBorder="1" applyAlignment="1">
      <alignment horizontal="center" vertical="center" wrapText="1"/>
    </xf>
    <xf numFmtId="6" fontId="37" fillId="5" borderId="17" xfId="0" applyNumberFormat="1" applyFont="1" applyFill="1" applyBorder="1" applyAlignment="1">
      <alignment horizontal="center" vertical="center" wrapText="1"/>
    </xf>
    <xf numFmtId="0" fontId="44" fillId="0" borderId="0" xfId="0" applyFont="1" applyAlignment="1">
      <alignment horizontal="left" indent="1"/>
    </xf>
    <xf numFmtId="164" fontId="44" fillId="0" borderId="0" xfId="2" applyNumberFormat="1" applyFont="1" applyBorder="1" applyAlignment="1" applyProtection="1">
      <alignment horizontal="left" indent="1"/>
    </xf>
    <xf numFmtId="10" fontId="4" fillId="0" borderId="12" xfId="1" applyNumberFormat="1" applyFont="1" applyBorder="1" applyAlignment="1">
      <alignment horizontal="center" vertical="center" wrapText="1"/>
    </xf>
    <xf numFmtId="10" fontId="4" fillId="0" borderId="8" xfId="1" applyNumberFormat="1" applyFont="1" applyBorder="1" applyAlignment="1">
      <alignment horizontal="center" vertical="center" wrapText="1"/>
    </xf>
    <xf numFmtId="10" fontId="4" fillId="0" borderId="21" xfId="0" applyNumberFormat="1" applyFont="1" applyBorder="1" applyAlignment="1">
      <alignment horizontal="center" vertical="center" wrapText="1"/>
    </xf>
    <xf numFmtId="10" fontId="26" fillId="0" borderId="12" xfId="1" applyNumberFormat="1" applyFont="1" applyFill="1" applyBorder="1" applyAlignment="1" applyProtection="1">
      <alignment horizontal="center" vertical="center"/>
    </xf>
    <xf numFmtId="10" fontId="4" fillId="0" borderId="23" xfId="0" applyNumberFormat="1" applyFont="1" applyBorder="1" applyAlignment="1">
      <alignment horizontal="center" vertical="center" wrapText="1"/>
    </xf>
    <xf numFmtId="10" fontId="4" fillId="0" borderId="9" xfId="0" applyNumberFormat="1" applyFont="1" applyBorder="1" applyAlignment="1">
      <alignment horizontal="center" vertical="center" wrapText="1"/>
    </xf>
    <xf numFmtId="10" fontId="21" fillId="0" borderId="5" xfId="0" applyNumberFormat="1" applyFont="1" applyBorder="1" applyAlignment="1">
      <alignment horizontal="center" vertical="center"/>
    </xf>
    <xf numFmtId="170" fontId="21" fillId="0" borderId="3" xfId="0" applyNumberFormat="1" applyFont="1" applyBorder="1" applyAlignment="1">
      <alignment horizontal="center" vertical="center"/>
    </xf>
    <xf numFmtId="0" fontId="0" fillId="6" borderId="0" xfId="0" applyFill="1"/>
    <xf numFmtId="10" fontId="61" fillId="6" borderId="0" xfId="0" applyNumberFormat="1" applyFont="1" applyFill="1"/>
    <xf numFmtId="0" fontId="5" fillId="6" borderId="0" xfId="0" applyFont="1" applyFill="1"/>
    <xf numFmtId="0" fontId="60" fillId="6" borderId="0" xfId="0" applyFont="1" applyFill="1"/>
    <xf numFmtId="0" fontId="20" fillId="6" borderId="0" xfId="0" applyFont="1" applyFill="1"/>
    <xf numFmtId="0" fontId="6" fillId="6" borderId="0" xfId="0" applyFont="1" applyFill="1"/>
    <xf numFmtId="0" fontId="15" fillId="6" borderId="0" xfId="0" applyFont="1" applyFill="1"/>
    <xf numFmtId="0" fontId="39" fillId="6" borderId="0" xfId="0" applyFont="1" applyFill="1"/>
    <xf numFmtId="0" fontId="0" fillId="6" borderId="0" xfId="0" applyFill="1" applyAlignment="1">
      <alignment wrapText="1"/>
    </xf>
    <xf numFmtId="0" fontId="4" fillId="6" borderId="0" xfId="0" applyFont="1" applyFill="1"/>
    <xf numFmtId="0" fontId="62" fillId="6" borderId="0" xfId="0" applyFont="1" applyFill="1" applyAlignment="1">
      <alignment horizontal="left"/>
    </xf>
    <xf numFmtId="0" fontId="43" fillId="6" borderId="0" xfId="0" applyFont="1" applyFill="1"/>
    <xf numFmtId="0" fontId="6" fillId="6" borderId="0" xfId="0" applyFont="1" applyFill="1" applyAlignment="1">
      <alignment horizontal="left" indent="8"/>
    </xf>
    <xf numFmtId="0" fontId="0" fillId="6" borderId="0" xfId="0" applyFill="1" applyAlignment="1">
      <alignment horizontal="left" vertical="top" wrapText="1"/>
    </xf>
    <xf numFmtId="0" fontId="10" fillId="6" borderId="25" xfId="0" applyFont="1" applyFill="1" applyBorder="1" applyAlignment="1">
      <alignment horizontal="center"/>
    </xf>
    <xf numFmtId="0" fontId="10" fillId="6" borderId="26" xfId="0" applyFont="1" applyFill="1" applyBorder="1"/>
    <xf numFmtId="0" fontId="10" fillId="6" borderId="26" xfId="0" applyFont="1" applyFill="1" applyBorder="1" applyAlignment="1">
      <alignment horizontal="right"/>
    </xf>
    <xf numFmtId="0" fontId="10" fillId="6" borderId="27" xfId="0" applyFont="1" applyFill="1" applyBorder="1" applyAlignment="1">
      <alignment horizontal="right"/>
    </xf>
    <xf numFmtId="0" fontId="10" fillId="6" borderId="28" xfId="0" applyFont="1" applyFill="1" applyBorder="1" applyAlignment="1">
      <alignment horizontal="center"/>
    </xf>
    <xf numFmtId="0" fontId="4" fillId="6" borderId="24" xfId="0" applyFont="1" applyFill="1" applyBorder="1"/>
    <xf numFmtId="44" fontId="4" fillId="6" borderId="24" xfId="4" applyFont="1" applyFill="1" applyBorder="1"/>
    <xf numFmtId="44" fontId="4" fillId="6" borderId="29" xfId="4" applyFont="1" applyFill="1" applyBorder="1"/>
    <xf numFmtId="16" fontId="4" fillId="6" borderId="24" xfId="0" applyNumberFormat="1" applyFont="1" applyFill="1" applyBorder="1"/>
    <xf numFmtId="10" fontId="4" fillId="6" borderId="24" xfId="1" applyNumberFormat="1" applyFont="1" applyFill="1" applyBorder="1"/>
    <xf numFmtId="10" fontId="4" fillId="6" borderId="29" xfId="1" applyNumberFormat="1" applyFont="1" applyFill="1" applyBorder="1"/>
    <xf numFmtId="9" fontId="4" fillId="6" borderId="24" xfId="1" applyFont="1" applyFill="1" applyBorder="1"/>
    <xf numFmtId="4" fontId="4" fillId="6" borderId="29" xfId="0" applyNumberFormat="1" applyFont="1" applyFill="1" applyBorder="1"/>
    <xf numFmtId="44" fontId="0" fillId="6" borderId="0" xfId="0" applyNumberFormat="1" applyFill="1"/>
    <xf numFmtId="4" fontId="4" fillId="6" borderId="24" xfId="0" applyNumberFormat="1" applyFont="1" applyFill="1" applyBorder="1"/>
    <xf numFmtId="0" fontId="4" fillId="6" borderId="30" xfId="0" applyFont="1" applyFill="1" applyBorder="1" applyAlignment="1">
      <alignment horizontal="center"/>
    </xf>
    <xf numFmtId="0" fontId="4" fillId="6" borderId="31" xfId="0" applyFont="1" applyFill="1" applyBorder="1"/>
    <xf numFmtId="10" fontId="4" fillId="6" borderId="31" xfId="1" applyNumberFormat="1" applyFont="1" applyFill="1" applyBorder="1"/>
    <xf numFmtId="10" fontId="4" fillId="6" borderId="32" xfId="1" applyNumberFormat="1" applyFont="1" applyFill="1" applyBorder="1"/>
    <xf numFmtId="10" fontId="0" fillId="6" borderId="0" xfId="1" applyNumberFormat="1" applyFont="1" applyFill="1"/>
    <xf numFmtId="170" fontId="37" fillId="5" borderId="10" xfId="1" applyNumberFormat="1" applyFont="1" applyFill="1" applyBorder="1" applyAlignment="1" applyProtection="1">
      <alignment horizontal="center" vertical="center" wrapText="1"/>
    </xf>
    <xf numFmtId="10" fontId="35" fillId="6" borderId="0" xfId="0" applyNumberFormat="1" applyFont="1" applyFill="1" applyAlignment="1">
      <alignment horizontal="center" vertical="center"/>
    </xf>
    <xf numFmtId="170" fontId="37" fillId="5" borderId="10" xfId="0" applyNumberFormat="1" applyFont="1" applyFill="1" applyBorder="1" applyAlignment="1">
      <alignment horizontal="center" vertical="center" wrapText="1"/>
    </xf>
    <xf numFmtId="170" fontId="37" fillId="5" borderId="0" xfId="0" applyNumberFormat="1" applyFont="1" applyFill="1" applyAlignment="1">
      <alignment horizontal="center" vertical="center" wrapText="1"/>
    </xf>
    <xf numFmtId="10" fontId="37" fillId="5" borderId="16" xfId="0" applyNumberFormat="1" applyFont="1" applyFill="1" applyBorder="1" applyAlignment="1">
      <alignment horizontal="center" vertical="center" wrapText="1"/>
    </xf>
    <xf numFmtId="44" fontId="44" fillId="2" borderId="1" xfId="5" applyFont="1" applyFill="1" applyBorder="1" applyProtection="1">
      <protection locked="0"/>
    </xf>
    <xf numFmtId="164" fontId="27" fillId="0" borderId="12" xfId="0" applyNumberFormat="1" applyFont="1" applyBorder="1" applyAlignment="1">
      <alignment horizontal="center" vertical="center" wrapText="1"/>
    </xf>
    <xf numFmtId="10" fontId="26" fillId="0" borderId="33" xfId="1" applyNumberFormat="1" applyFont="1" applyFill="1" applyBorder="1" applyAlignment="1" applyProtection="1">
      <alignment horizontal="center" vertical="center" wrapText="1"/>
    </xf>
    <xf numFmtId="0" fontId="4" fillId="0" borderId="0" xfId="0" applyFont="1" applyAlignment="1">
      <alignment horizontal="left" vertical="center"/>
    </xf>
    <xf numFmtId="0" fontId="10" fillId="0" borderId="0" xfId="0" applyFont="1" applyAlignment="1">
      <alignment vertical="top"/>
    </xf>
    <xf numFmtId="0" fontId="25" fillId="0" borderId="0" xfId="0" applyFont="1" applyAlignment="1">
      <alignment horizontal="left" vertical="top" indent="3"/>
    </xf>
    <xf numFmtId="0" fontId="48" fillId="7" borderId="16" xfId="0" applyFont="1" applyFill="1" applyBorder="1" applyAlignment="1">
      <alignment horizontal="center"/>
    </xf>
    <xf numFmtId="0" fontId="47" fillId="8" borderId="6" xfId="0" applyFont="1" applyFill="1" applyBorder="1" applyAlignment="1">
      <alignment horizontal="right"/>
    </xf>
    <xf numFmtId="164" fontId="48" fillId="8" borderId="7" xfId="4" applyNumberFormat="1" applyFont="1" applyFill="1" applyBorder="1" applyAlignment="1"/>
    <xf numFmtId="0" fontId="49" fillId="8" borderId="17" xfId="0" applyFont="1" applyFill="1" applyBorder="1" applyAlignment="1">
      <alignment horizontal="center"/>
    </xf>
    <xf numFmtId="0" fontId="4" fillId="0" borderId="0" xfId="0" applyFont="1" applyAlignment="1">
      <alignment horizontal="left" wrapText="1"/>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center" wrapText="1"/>
    </xf>
    <xf numFmtId="0" fontId="44" fillId="0" borderId="7" xfId="0" applyFont="1" applyBorder="1" applyAlignment="1">
      <alignment horizontal="center"/>
    </xf>
    <xf numFmtId="0" fontId="25" fillId="0" borderId="7" xfId="0" applyFont="1" applyBorder="1" applyAlignment="1">
      <alignment horizontal="center" wrapText="1"/>
    </xf>
    <xf numFmtId="0" fontId="56" fillId="5" borderId="0" xfId="0" applyFont="1" applyFill="1" applyAlignment="1">
      <alignment horizontal="center" vertical="center" wrapText="1"/>
    </xf>
    <xf numFmtId="0" fontId="44" fillId="2" borderId="1" xfId="0" applyFont="1" applyFill="1" applyBorder="1" applyAlignment="1" applyProtection="1">
      <alignment horizontal="center"/>
      <protection locked="0"/>
    </xf>
    <xf numFmtId="0" fontId="33" fillId="0" borderId="0" xfId="0" applyFont="1" applyAlignment="1">
      <alignment horizontal="left"/>
    </xf>
    <xf numFmtId="0" fontId="24" fillId="0" borderId="0" xfId="0" applyFont="1" applyAlignment="1">
      <alignment vertical="top" wrapText="1"/>
    </xf>
    <xf numFmtId="0" fontId="13" fillId="0" borderId="0" xfId="0" applyFont="1" applyAlignment="1">
      <alignment horizontal="left" vertical="top" wrapText="1"/>
    </xf>
    <xf numFmtId="0" fontId="25" fillId="0" borderId="4" xfId="0" applyFont="1" applyBorder="1" applyAlignment="1">
      <alignment horizontal="center" wrapText="1"/>
    </xf>
    <xf numFmtId="0" fontId="33" fillId="0" borderId="0" xfId="0" applyFont="1" applyAlignment="1">
      <alignment horizontal="left" vertical="center" wrapText="1"/>
    </xf>
    <xf numFmtId="0" fontId="4" fillId="0" borderId="0" xfId="0" applyFont="1" applyAlignment="1">
      <alignment horizontal="left" vertical="top" wrapText="1"/>
    </xf>
    <xf numFmtId="0" fontId="27" fillId="6" borderId="0" xfId="0" applyFont="1" applyFill="1" applyAlignment="1">
      <alignment vertical="top" wrapText="1"/>
    </xf>
    <xf numFmtId="0" fontId="61" fillId="6" borderId="0" xfId="0" applyFont="1" applyFill="1" applyAlignment="1">
      <alignment vertical="top" wrapText="1"/>
    </xf>
    <xf numFmtId="0" fontId="2" fillId="6" borderId="0" xfId="0" applyFont="1" applyFill="1" applyAlignment="1">
      <alignment horizontal="left" vertical="top" wrapText="1"/>
    </xf>
    <xf numFmtId="0" fontId="6" fillId="6" borderId="0" xfId="0" applyFont="1" applyFill="1" applyAlignment="1">
      <alignment horizontal="left" vertical="top" wrapText="1"/>
    </xf>
    <xf numFmtId="0" fontId="4" fillId="6" borderId="0" xfId="0" applyFont="1" applyFill="1" applyAlignment="1">
      <alignment horizontal="left" vertical="top" wrapText="1"/>
    </xf>
    <xf numFmtId="0" fontId="27" fillId="6" borderId="0" xfId="0" applyFont="1" applyFill="1" applyAlignment="1">
      <alignment horizontal="center"/>
    </xf>
    <xf numFmtId="0" fontId="21" fillId="6" borderId="0" xfId="0" applyFont="1" applyFill="1" applyAlignment="1">
      <alignment vertical="top" wrapText="1"/>
    </xf>
    <xf numFmtId="0" fontId="0" fillId="6" borderId="0" xfId="0" applyFill="1" applyAlignment="1">
      <alignment vertical="top" wrapText="1"/>
    </xf>
    <xf numFmtId="0" fontId="4" fillId="6" borderId="0" xfId="0" applyFont="1" applyFill="1" applyAlignment="1">
      <alignment horizontal="left" wrapText="1" indent="8"/>
    </xf>
    <xf numFmtId="0" fontId="5" fillId="6" borderId="0" xfId="0" applyFont="1" applyFill="1" applyAlignment="1">
      <alignment horizontal="left" wrapText="1" indent="8"/>
    </xf>
    <xf numFmtId="0" fontId="59" fillId="6" borderId="0" xfId="0" applyFont="1" applyFill="1" applyAlignment="1">
      <alignment vertical="top" wrapText="1"/>
    </xf>
    <xf numFmtId="0" fontId="5" fillId="6" borderId="0" xfId="0" applyFont="1" applyFill="1" applyAlignment="1">
      <alignment vertical="top" wrapText="1"/>
    </xf>
    <xf numFmtId="0" fontId="63" fillId="0" borderId="0" xfId="0" applyFont="1"/>
    <xf numFmtId="0" fontId="64" fillId="0" borderId="0" xfId="0" applyFont="1"/>
    <xf numFmtId="0" fontId="65" fillId="0" borderId="0" xfId="0" applyFont="1"/>
    <xf numFmtId="10" fontId="64" fillId="0" borderId="0" xfId="0" applyNumberFormat="1" applyFont="1"/>
    <xf numFmtId="0" fontId="63" fillId="0" borderId="0" xfId="0" applyFont="1" applyAlignment="1">
      <alignment vertical="center"/>
    </xf>
    <xf numFmtId="0" fontId="64" fillId="0" borderId="0" xfId="0" applyFont="1" applyAlignment="1">
      <alignment vertical="top"/>
    </xf>
    <xf numFmtId="0" fontId="64" fillId="0" borderId="0" xfId="0" applyFont="1" applyAlignment="1">
      <alignment horizontal="right"/>
    </xf>
  </cellXfs>
  <cellStyles count="6">
    <cellStyle name="Comma 3" xfId="2" xr:uid="{00000000-0005-0000-0000-000000000000}"/>
    <cellStyle name="Currency" xfId="5" builtinId="4"/>
    <cellStyle name="Currency 3" xfId="4" xr:uid="{00000000-0005-0000-0000-000001000000}"/>
    <cellStyle name="Hyperlink" xfId="3" builtinId="8"/>
    <cellStyle name="Normal" xfId="0" builtinId="0"/>
    <cellStyle name="Percent" xfId="1" builtinId="5"/>
  </cellStyles>
  <dxfs count="3">
    <dxf>
      <font>
        <b val="0"/>
        <i val="0"/>
        <u val="none"/>
        <color theme="0"/>
      </font>
      <numFmt numFmtId="30" formatCode="@"/>
    </dxf>
    <dxf>
      <font>
        <b val="0"/>
        <i/>
        <u val="none"/>
        <color theme="9"/>
      </font>
      <numFmt numFmtId="30" formatCode="@"/>
    </dxf>
    <dxf>
      <font>
        <b val="0"/>
        <i/>
        <u val="none"/>
        <color rgb="FF0066B2"/>
      </font>
      <numFmt numFmtId="30" formatCode="@"/>
    </dxf>
  </dxfs>
  <tableStyles count="0" defaultTableStyle="TableStyleMedium2" defaultPivotStyle="PivotStyleLight16"/>
  <colors>
    <mruColors>
      <color rgb="FF002454"/>
      <color rgb="FF0066B2"/>
      <color rgb="FF41B6E6"/>
      <color rgb="FF8D786D"/>
      <color rgb="FFC3B8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69050</xdr:colOff>
      <xdr:row>0</xdr:row>
      <xdr:rowOff>708346</xdr:rowOff>
    </xdr:from>
    <xdr:ext cx="5197715" cy="1340460"/>
    <xdr:pic>
      <xdr:nvPicPr>
        <xdr:cNvPr id="3" name="Picture 2">
          <a:extLst>
            <a:ext uri="{FF2B5EF4-FFF2-40B4-BE49-F238E27FC236}">
              <a16:creationId xmlns:a16="http://schemas.microsoft.com/office/drawing/2014/main" id="{C75E38FA-A9C6-43B2-BBC0-D5213F1DE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8703" b="8703"/>
        <a:stretch/>
      </xdr:blipFill>
      <xdr:spPr>
        <a:xfrm>
          <a:off x="69050" y="708346"/>
          <a:ext cx="5197715" cy="1340460"/>
        </a:xfrm>
        <a:prstGeom prst="rect">
          <a:avLst/>
        </a:prstGeom>
      </xdr:spPr>
    </xdr:pic>
    <xdr:clientData/>
  </xdr:oneCellAnchor>
  <xdr:twoCellAnchor>
    <xdr:from>
      <xdr:col>0</xdr:col>
      <xdr:colOff>0</xdr:colOff>
      <xdr:row>1</xdr:row>
      <xdr:rowOff>190500</xdr:rowOff>
    </xdr:from>
    <xdr:to>
      <xdr:col>11</xdr:col>
      <xdr:colOff>89646</xdr:colOff>
      <xdr:row>2</xdr:row>
      <xdr:rowOff>190500</xdr:rowOff>
    </xdr:to>
    <xdr:sp macro="" textlink="">
      <xdr:nvSpPr>
        <xdr:cNvPr id="4" name="TextBox 3">
          <a:extLst>
            <a:ext uri="{FF2B5EF4-FFF2-40B4-BE49-F238E27FC236}">
              <a16:creationId xmlns:a16="http://schemas.microsoft.com/office/drawing/2014/main" id="{31D9D13A-F66D-87A5-6ABB-C09AC1FDA376}"/>
            </a:ext>
          </a:extLst>
        </xdr:cNvPr>
        <xdr:cNvSpPr txBox="1"/>
      </xdr:nvSpPr>
      <xdr:spPr>
        <a:xfrm>
          <a:off x="0" y="1524000"/>
          <a:ext cx="19085217" cy="1183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i="0" u="none" strike="noStrike">
              <a:solidFill>
                <a:srgbClr val="002454"/>
              </a:solidFill>
              <a:effectLst/>
              <a:latin typeface="Arial" panose="020B0604020202020204" pitchFamily="34" charset="0"/>
              <a:ea typeface="+mn-ea"/>
              <a:cs typeface="Arial" panose="020B0604020202020204" pitchFamily="34" charset="0"/>
            </a:rPr>
            <a:t>Instructions for using the rate calculator:</a:t>
          </a:r>
        </a:p>
        <a:p>
          <a:br>
            <a:rPr lang="en-US" sz="300" b="0" i="0" u="none" strike="noStrike">
              <a:solidFill>
                <a:srgbClr val="002454"/>
              </a:solidFill>
              <a:effectLst/>
              <a:latin typeface="Arial" panose="020B0604020202020204" pitchFamily="34" charset="0"/>
              <a:ea typeface="+mn-ea"/>
              <a:cs typeface="Arial" panose="020B0604020202020204" pitchFamily="34" charset="0"/>
            </a:rPr>
          </a:br>
          <a:r>
            <a:rPr lang="en-US" sz="1400" b="0" i="0" u="none" strike="noStrike">
              <a:solidFill>
                <a:srgbClr val="C00000"/>
              </a:solidFill>
              <a:effectLst/>
              <a:latin typeface="Arial" panose="020B0604020202020204" pitchFamily="34" charset="0"/>
              <a:ea typeface="+mn-ea"/>
              <a:cs typeface="Arial" panose="020B0604020202020204" pitchFamily="34" charset="0"/>
            </a:rPr>
            <a:t>To use the rate calculator, all </a:t>
          </a:r>
          <a:r>
            <a:rPr lang="en-US" sz="1400" b="1" i="0" u="none" strike="noStrike" baseline="0">
              <a:solidFill>
                <a:srgbClr val="8D786D"/>
              </a:solidFill>
              <a:effectLst/>
              <a:latin typeface="Arial" panose="020B0604020202020204" pitchFamily="34" charset="0"/>
              <a:ea typeface="+mn-ea"/>
              <a:cs typeface="Arial" panose="020B0604020202020204" pitchFamily="34" charset="0"/>
            </a:rPr>
            <a:t>beige-shaded</a:t>
          </a:r>
          <a:r>
            <a:rPr lang="en-US" sz="1400" b="0" i="0" u="none" strike="noStrike">
              <a:solidFill>
                <a:srgbClr val="C00000"/>
              </a:solidFill>
              <a:effectLst/>
              <a:latin typeface="Arial" panose="020B0604020202020204" pitchFamily="34" charset="0"/>
              <a:ea typeface="+mn-ea"/>
              <a:cs typeface="Arial" panose="020B0604020202020204" pitchFamily="34" charset="0"/>
            </a:rPr>
            <a:t> cells</a:t>
          </a:r>
          <a:r>
            <a:rPr lang="en-US" sz="1100" b="0" i="1" u="none" strike="noStrike">
              <a:solidFill>
                <a:srgbClr val="C00000"/>
              </a:solidFill>
              <a:effectLst/>
              <a:latin typeface="Arial" panose="020B0604020202020204" pitchFamily="34" charset="0"/>
              <a:ea typeface="+mn-ea"/>
              <a:cs typeface="Arial" panose="020B0604020202020204" pitchFamily="34" charset="0"/>
            </a:rPr>
            <a:t> </a:t>
          </a:r>
          <a:r>
            <a:rPr lang="en-US" sz="1400" b="0" i="0" u="none" strike="noStrike">
              <a:solidFill>
                <a:srgbClr val="C00000"/>
              </a:solidFill>
              <a:effectLst/>
              <a:latin typeface="Arial" panose="020B0604020202020204" pitchFamily="34" charset="0"/>
              <a:ea typeface="+mn-ea"/>
              <a:cs typeface="Arial" panose="020B0604020202020204" pitchFamily="34" charset="0"/>
            </a:rPr>
            <a:t>must be completed.</a:t>
          </a:r>
        </a:p>
        <a:p>
          <a:r>
            <a:rPr lang="en-US" sz="1400" b="0" i="0" u="none" strike="noStrike">
              <a:solidFill>
                <a:sysClr val="windowText" lastClr="000000"/>
              </a:solidFill>
              <a:effectLst/>
              <a:latin typeface="Arial" panose="020B0604020202020204" pitchFamily="34" charset="0"/>
              <a:ea typeface="+mn-ea"/>
              <a:cs typeface="Arial" panose="020B0604020202020204" pitchFamily="34" charset="0"/>
            </a:rPr>
            <a:t>Using the salary you entered, benefits are calculated for each category (family, employee + 1, single, faculty summer, non-benefit eligible). </a:t>
          </a:r>
        </a:p>
        <a:p>
          <a:r>
            <a:rPr lang="en-US" sz="1400" b="0" i="0" u="none" strike="noStrike">
              <a:solidFill>
                <a:sysClr val="windowText" lastClr="000000"/>
              </a:solidFill>
              <a:effectLst/>
              <a:latin typeface="Arial" panose="020B0604020202020204" pitchFamily="34" charset="0"/>
              <a:ea typeface="+mn-ea"/>
              <a:cs typeface="Arial" panose="020B0604020202020204" pitchFamily="34" charset="0"/>
            </a:rPr>
            <a:t>The appropriate ERE rate appears in </a:t>
          </a:r>
          <a:r>
            <a:rPr lang="en-US" sz="1400" b="1" i="0" u="none" strike="noStrike">
              <a:solidFill>
                <a:schemeClr val="accent6"/>
              </a:solidFill>
              <a:effectLst/>
              <a:latin typeface="Arial" panose="020B0604020202020204" pitchFamily="34" charset="0"/>
              <a:ea typeface="+mn-ea"/>
              <a:cs typeface="Arial" panose="020B0604020202020204" pitchFamily="34" charset="0"/>
            </a:rPr>
            <a:t>green</a:t>
          </a:r>
          <a:r>
            <a:rPr lang="en-US" sz="1400" b="1" i="0" u="none" strike="noStrike">
              <a:solidFill>
                <a:sysClr val="windowText" lastClr="000000"/>
              </a:solidFill>
              <a:effectLst/>
              <a:latin typeface="Arial" panose="020B0604020202020204" pitchFamily="34" charset="0"/>
              <a:ea typeface="+mn-ea"/>
              <a:cs typeface="Arial" panose="020B0604020202020204" pitchFamily="34" charset="0"/>
            </a:rPr>
            <a:t> </a:t>
          </a:r>
          <a:r>
            <a:rPr lang="en-US" sz="1400" b="0" i="0" u="none" strike="noStrike">
              <a:solidFill>
                <a:sysClr val="windowText" lastClr="000000"/>
              </a:solidFill>
              <a:effectLst/>
              <a:latin typeface="Arial" panose="020B0604020202020204" pitchFamily="34" charset="0"/>
              <a:ea typeface="+mn-ea"/>
              <a:cs typeface="Arial" panose="020B0604020202020204" pitchFamily="34" charset="0"/>
            </a:rPr>
            <a:t>at the bottom of the column, and the total cost of benefits is shown directly below the rate.</a:t>
          </a:r>
        </a:p>
        <a:p>
          <a:r>
            <a:rPr lang="en-US" sz="1400" b="0" i="0" u="none" strike="noStrike">
              <a:solidFill>
                <a:sysClr val="windowText" lastClr="000000"/>
              </a:solidFill>
              <a:effectLst/>
              <a:latin typeface="Arial" panose="020B0604020202020204" pitchFamily="34" charset="0"/>
              <a:ea typeface="+mn-ea"/>
              <a:cs typeface="Arial" panose="020B0604020202020204" pitchFamily="34" charset="0"/>
            </a:rPr>
            <a:t>If the position is "to be hired," assume that the employee will elect the family plan for benefits; otherwise, select the rate appropriate the the employee's eligibility for, and election of, benefits.</a:t>
          </a:r>
          <a:r>
            <a:rPr lang="en-US" sz="140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9</xdr:col>
      <xdr:colOff>306294</xdr:colOff>
      <xdr:row>0</xdr:row>
      <xdr:rowOff>1791073</xdr:rowOff>
    </xdr:from>
    <xdr:to>
      <xdr:col>11</xdr:col>
      <xdr:colOff>656478</xdr:colOff>
      <xdr:row>0</xdr:row>
      <xdr:rowOff>2037602</xdr:rowOff>
    </xdr:to>
    <xdr:sp macro="" textlink="">
      <xdr:nvSpPr>
        <xdr:cNvPr id="5" name="TextBox 4">
          <a:extLst>
            <a:ext uri="{FF2B5EF4-FFF2-40B4-BE49-F238E27FC236}">
              <a16:creationId xmlns:a16="http://schemas.microsoft.com/office/drawing/2014/main" id="{7EF6E5DF-6ACB-015A-8247-0ECF92E718A2}"/>
            </a:ext>
          </a:extLst>
        </xdr:cNvPr>
        <xdr:cNvSpPr txBox="1"/>
      </xdr:nvSpPr>
      <xdr:spPr>
        <a:xfrm>
          <a:off x="16204640" y="1791073"/>
          <a:ext cx="3431801"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i="1">
              <a:solidFill>
                <a:schemeClr val="bg2">
                  <a:lumMod val="75000"/>
                </a:schemeClr>
              </a:solidFill>
            </a:rPr>
            <a:t>Updated September 20,</a:t>
          </a:r>
          <a:r>
            <a:rPr lang="en-US" sz="1400" i="1" baseline="0">
              <a:solidFill>
                <a:schemeClr val="bg2">
                  <a:lumMod val="75000"/>
                </a:schemeClr>
              </a:solidFill>
            </a:rPr>
            <a:t> 2024</a:t>
          </a:r>
        </a:p>
        <a:p>
          <a:pPr algn="r"/>
          <a:endParaRPr lang="en-US" sz="1400" i="1">
            <a:solidFill>
              <a:schemeClr val="bg2">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esktop%20References\FY19Trial_New%20Budget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Details"/>
      <sheetName val="ERE-Faculty and Staff"/>
      <sheetName val="ERE-GRA"/>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R91"/>
  <sheetViews>
    <sheetView showGridLines="0" tabSelected="1" showWhiteSpace="0" view="pageLayout" topLeftCell="A20" zoomScale="85" zoomScaleNormal="85" zoomScalePageLayoutView="85" workbookViewId="0">
      <selection activeCell="B31" sqref="B31:K31"/>
    </sheetView>
  </sheetViews>
  <sheetFormatPr defaultColWidth="9.140625" defaultRowHeight="12.75" x14ac:dyDescent="0.2"/>
  <cols>
    <col min="1" max="1" width="29.5703125" customWidth="1"/>
    <col min="2" max="2" width="23" customWidth="1"/>
    <col min="3" max="3" width="24.28515625" customWidth="1"/>
    <col min="4" max="4" width="26.5703125" customWidth="1"/>
    <col min="5" max="5" width="26.42578125" customWidth="1"/>
    <col min="6" max="6" width="25" customWidth="1"/>
    <col min="7" max="7" width="17.7109375" customWidth="1"/>
    <col min="8" max="8" width="24.7109375" customWidth="1"/>
    <col min="9" max="9" width="25.28515625" bestFit="1" customWidth="1"/>
    <col min="10" max="10" width="25.7109375" customWidth="1"/>
    <col min="11" max="11" width="18.28515625" customWidth="1"/>
    <col min="12" max="12" width="15.85546875" bestFit="1" customWidth="1"/>
    <col min="13" max="13" width="9.140625" hidden="1" customWidth="1"/>
    <col min="14" max="14" width="12.42578125" hidden="1" customWidth="1"/>
    <col min="15" max="15" width="10.7109375" hidden="1" customWidth="1"/>
    <col min="16" max="16" width="5.28515625" hidden="1" customWidth="1"/>
    <col min="17" max="17" width="11.140625" hidden="1" customWidth="1"/>
    <col min="18" max="18" width="11.140625" customWidth="1"/>
    <col min="19" max="19" width="7.7109375" customWidth="1"/>
    <col min="20" max="26" width="9.140625" customWidth="1"/>
  </cols>
  <sheetData>
    <row r="1" spans="1:18" ht="171" customHeight="1" x14ac:dyDescent="0.2">
      <c r="A1" s="39"/>
      <c r="B1" s="39"/>
      <c r="C1" s="249" t="s">
        <v>100</v>
      </c>
      <c r="D1" s="249"/>
      <c r="E1" s="249"/>
      <c r="F1" s="249"/>
      <c r="G1" s="249"/>
      <c r="H1" s="249"/>
      <c r="I1" s="249"/>
      <c r="J1" s="249"/>
      <c r="K1" s="40"/>
      <c r="L1" s="39"/>
      <c r="P1" s="39"/>
      <c r="Q1" s="39"/>
      <c r="R1" s="39"/>
    </row>
    <row r="2" spans="1:18" ht="93" customHeight="1" x14ac:dyDescent="0.2">
      <c r="A2" s="252"/>
      <c r="B2" s="252"/>
      <c r="C2" s="253"/>
      <c r="D2" s="253"/>
      <c r="E2" s="253"/>
      <c r="F2" s="253"/>
      <c r="G2" s="253"/>
      <c r="H2" s="253"/>
      <c r="I2" s="253"/>
      <c r="J2" s="253"/>
      <c r="K2" s="253"/>
      <c r="L2" s="8"/>
      <c r="M2" s="4"/>
    </row>
    <row r="3" spans="1:18" ht="16.5" customHeight="1" thickBot="1" x14ac:dyDescent="0.25">
      <c r="A3" s="180"/>
      <c r="B3" s="180"/>
      <c r="C3" s="181"/>
      <c r="D3" s="181"/>
      <c r="E3" s="181"/>
      <c r="F3" s="181"/>
      <c r="G3" s="181"/>
      <c r="H3" s="181"/>
      <c r="I3" s="181"/>
      <c r="J3" s="181"/>
      <c r="K3" s="181"/>
      <c r="L3" s="181"/>
      <c r="M3" s="160"/>
      <c r="N3" s="166"/>
      <c r="O3" s="166"/>
      <c r="P3" s="166"/>
      <c r="Q3" s="166"/>
      <c r="R3" s="166"/>
    </row>
    <row r="4" spans="1:18" ht="15.75" customHeight="1" x14ac:dyDescent="0.2">
      <c r="A4" s="33"/>
      <c r="B4" s="33"/>
      <c r="C4" s="8"/>
      <c r="D4" s="8"/>
      <c r="E4" s="8"/>
      <c r="F4" s="8"/>
      <c r="G4" s="8"/>
      <c r="H4" s="8"/>
      <c r="I4" s="8"/>
      <c r="J4" s="8"/>
      <c r="K4" s="8"/>
      <c r="L4" s="8"/>
      <c r="M4" s="4"/>
    </row>
    <row r="5" spans="1:18" ht="25.15" customHeight="1" x14ac:dyDescent="0.3">
      <c r="A5" s="184" t="s">
        <v>0</v>
      </c>
      <c r="B5" s="250"/>
      <c r="C5" s="250"/>
      <c r="D5" s="250"/>
      <c r="E5" s="250"/>
      <c r="F5" s="250"/>
      <c r="G5" s="250"/>
      <c r="H5" s="80"/>
      <c r="J5" s="29"/>
      <c r="K5" s="1"/>
      <c r="L5" s="1"/>
      <c r="M5" s="1"/>
    </row>
    <row r="6" spans="1:18" ht="7.5" customHeight="1" x14ac:dyDescent="0.3">
      <c r="A6" s="184"/>
      <c r="B6" s="171"/>
      <c r="C6" s="171"/>
      <c r="D6" s="80"/>
      <c r="E6" s="80"/>
      <c r="F6" s="172"/>
      <c r="G6" s="172"/>
      <c r="H6" s="172"/>
      <c r="I6" s="31"/>
      <c r="J6" s="29"/>
      <c r="K6" s="1"/>
      <c r="L6" s="1"/>
      <c r="M6" s="1"/>
    </row>
    <row r="7" spans="1:18" ht="25.15" customHeight="1" x14ac:dyDescent="0.3">
      <c r="A7" s="185" t="s">
        <v>1</v>
      </c>
      <c r="B7" s="233"/>
      <c r="C7" s="173" t="s">
        <v>48</v>
      </c>
      <c r="D7" s="80"/>
      <c r="E7" s="80"/>
      <c r="F7" s="174"/>
      <c r="G7" s="174"/>
      <c r="H7" s="174"/>
      <c r="I7" s="30"/>
      <c r="J7" s="32"/>
      <c r="K7" s="3"/>
      <c r="L7" s="4"/>
      <c r="M7" s="4"/>
    </row>
    <row r="8" spans="1:18" ht="6.75" customHeight="1" x14ac:dyDescent="0.3">
      <c r="A8" s="185"/>
      <c r="B8" s="175"/>
      <c r="C8" s="176"/>
      <c r="D8" s="80"/>
      <c r="E8" s="80"/>
      <c r="F8" s="174"/>
      <c r="G8" s="174"/>
      <c r="H8" s="174"/>
      <c r="I8" s="30"/>
      <c r="J8" s="32"/>
      <c r="K8" s="3"/>
      <c r="L8" s="4"/>
      <c r="M8" s="4"/>
    </row>
    <row r="9" spans="1:18" ht="25.15" customHeight="1" x14ac:dyDescent="0.3">
      <c r="A9" s="184" t="s">
        <v>73</v>
      </c>
      <c r="B9" s="177" t="s">
        <v>47</v>
      </c>
      <c r="C9" s="251" t="s">
        <v>3</v>
      </c>
      <c r="D9" s="251"/>
      <c r="E9" s="251"/>
      <c r="F9" s="251"/>
      <c r="G9" s="169"/>
      <c r="H9" s="169"/>
      <c r="I9" s="36"/>
      <c r="J9" s="36"/>
      <c r="K9" s="3"/>
      <c r="L9" s="4"/>
      <c r="M9" s="4"/>
    </row>
    <row r="10" spans="1:18" ht="5.25" customHeight="1" x14ac:dyDescent="0.3">
      <c r="A10" s="184"/>
      <c r="B10" s="178"/>
      <c r="C10" s="170"/>
      <c r="D10" s="4"/>
      <c r="E10" s="4"/>
      <c r="F10" s="169"/>
      <c r="G10" s="169"/>
      <c r="H10" s="169"/>
      <c r="I10" s="34"/>
      <c r="J10" s="35"/>
      <c r="K10" s="3"/>
      <c r="L10" s="4"/>
      <c r="M10" s="4"/>
    </row>
    <row r="11" spans="1:18" ht="28.5" customHeight="1" x14ac:dyDescent="0.3">
      <c r="A11" s="184" t="s">
        <v>4</v>
      </c>
      <c r="B11" s="179" t="s">
        <v>29</v>
      </c>
      <c r="C11" s="255" t="s">
        <v>6</v>
      </c>
      <c r="D11" s="255"/>
      <c r="E11" s="255"/>
      <c r="F11" s="255"/>
      <c r="G11" s="255"/>
      <c r="H11" s="255"/>
      <c r="I11" s="37"/>
      <c r="J11" s="37"/>
      <c r="K11" s="5"/>
      <c r="L11" s="5"/>
      <c r="M11" s="4"/>
    </row>
    <row r="12" spans="1:18" ht="15" customHeight="1" x14ac:dyDescent="0.25">
      <c r="A12" s="4"/>
      <c r="B12" s="6"/>
      <c r="C12" s="6"/>
      <c r="D12" s="6"/>
      <c r="E12" s="6"/>
      <c r="F12" s="6"/>
      <c r="G12" s="6"/>
      <c r="H12" s="6"/>
      <c r="I12" s="6"/>
      <c r="J12" s="7"/>
      <c r="K12" s="7"/>
      <c r="L12" s="4"/>
      <c r="M12" s="4"/>
    </row>
    <row r="13" spans="1:18" ht="18.75" thickBot="1" x14ac:dyDescent="0.3">
      <c r="A13" s="2"/>
      <c r="B13" s="2"/>
      <c r="C13" s="2"/>
      <c r="D13" s="2"/>
      <c r="E13" s="2"/>
      <c r="F13" s="2"/>
      <c r="G13" s="2"/>
      <c r="H13" s="2"/>
      <c r="I13" s="2"/>
      <c r="J13" s="2"/>
      <c r="K13" s="2"/>
      <c r="L13" s="2"/>
      <c r="M13" s="2"/>
      <c r="N13" s="2"/>
      <c r="O13" s="2"/>
    </row>
    <row r="14" spans="1:18" ht="36" x14ac:dyDescent="0.25">
      <c r="A14" s="30"/>
      <c r="B14" s="101"/>
      <c r="C14" s="254" t="s">
        <v>7</v>
      </c>
      <c r="D14" s="254"/>
      <c r="E14" s="254" t="s">
        <v>8</v>
      </c>
      <c r="F14" s="254"/>
      <c r="G14" s="254" t="s">
        <v>9</v>
      </c>
      <c r="H14" s="254"/>
      <c r="I14" s="102" t="s">
        <v>10</v>
      </c>
      <c r="J14" s="103" t="s">
        <v>11</v>
      </c>
      <c r="K14" s="104"/>
      <c r="L14" s="104"/>
      <c r="M14" s="2"/>
      <c r="N14" s="105"/>
      <c r="O14" s="2"/>
    </row>
    <row r="15" spans="1:18" ht="24" customHeight="1" x14ac:dyDescent="0.25">
      <c r="A15" s="2"/>
      <c r="B15" s="106" t="s">
        <v>12</v>
      </c>
      <c r="C15" s="107"/>
      <c r="D15" s="234">
        <f>IF($B$7="$","No Salary Entered",$B$7)</f>
        <v>0</v>
      </c>
      <c r="E15" s="108"/>
      <c r="F15" s="234">
        <f>IF($B$7="$","No Salary Entered",$B$7)</f>
        <v>0</v>
      </c>
      <c r="G15" s="108"/>
      <c r="H15" s="234">
        <f>IF($B$7="$","No Salary Entered",$B$7)</f>
        <v>0</v>
      </c>
      <c r="I15" s="234">
        <f>IF($B$7="$","No Salary Entered",$B$7)</f>
        <v>0</v>
      </c>
      <c r="J15" s="235">
        <f>IF($B$7="$","No Salary Entered",$B$7)</f>
        <v>0</v>
      </c>
      <c r="K15" s="109"/>
      <c r="L15" s="109"/>
      <c r="M15" s="2"/>
      <c r="N15" s="2"/>
      <c r="O15" s="2"/>
    </row>
    <row r="16" spans="1:18" ht="24" customHeight="1" x14ac:dyDescent="0.25">
      <c r="A16" s="2"/>
      <c r="B16" s="110" t="s">
        <v>4</v>
      </c>
      <c r="C16" s="111"/>
      <c r="D16" s="112" t="str">
        <f>IFERROR(IF($B11=$B40,C40,IF($B11=$B41,$C41,IF($B11=$B42,$C42,IF($B11=$B43,$C43,"No Plan Selected")))),"Error")</f>
        <v>No Plan Selected</v>
      </c>
      <c r="E16" s="113"/>
      <c r="F16" s="112" t="str">
        <f>IFERROR(IF($B11=$B40, $C40, IF($B11=$B41,$C41,IF($B11=$B42,$C42, IF($B11=$B43,$C43,"No Plan Selected")))),"Error")</f>
        <v>No Plan Selected</v>
      </c>
      <c r="G16" s="113"/>
      <c r="H16" s="112" t="str">
        <f>IFERROR(IF($B11=$B40, $C40, IF($B11=$B41,$C41, IF($B11=$B42,$C42,IF($B11=$B43,$C43,"No Plan Selected")))),"Error")</f>
        <v>No Plan Selected</v>
      </c>
      <c r="I16" s="114" t="str">
        <f>IFERROR(IF($B11=$B40, $C40, IF($B11=$B41,$C41, IF($B11=$B43,$C43,"No Plan Selected"))),"Error")</f>
        <v>No Plan Selected</v>
      </c>
      <c r="J16" s="115" t="s">
        <v>13</v>
      </c>
      <c r="K16" s="116"/>
      <c r="L16" s="116"/>
      <c r="M16" s="116"/>
      <c r="N16" s="116"/>
      <c r="O16" s="116"/>
      <c r="P16" s="9"/>
      <c r="Q16" s="9"/>
    </row>
    <row r="17" spans="1:18" ht="24" customHeight="1" x14ac:dyDescent="0.25">
      <c r="A17" s="2"/>
      <c r="B17" s="117" t="s">
        <v>14</v>
      </c>
      <c r="C17" s="111"/>
      <c r="D17" s="118">
        <f>F41</f>
        <v>3.0000000000000001E-3</v>
      </c>
      <c r="E17" s="111"/>
      <c r="F17" s="118">
        <f>F41</f>
        <v>3.0000000000000001E-3</v>
      </c>
      <c r="G17" s="111"/>
      <c r="H17" s="186">
        <f>F41</f>
        <v>3.0000000000000001E-3</v>
      </c>
      <c r="I17" s="119">
        <f>F41</f>
        <v>3.0000000000000001E-3</v>
      </c>
      <c r="J17" s="115">
        <f>F41</f>
        <v>3.0000000000000001E-3</v>
      </c>
      <c r="K17" s="120"/>
      <c r="L17" s="120"/>
      <c r="M17" s="2"/>
      <c r="N17" s="2"/>
      <c r="O17" s="2"/>
    </row>
    <row r="18" spans="1:18" ht="24" customHeight="1" x14ac:dyDescent="0.25">
      <c r="A18" s="2"/>
      <c r="B18" s="117" t="s">
        <v>15</v>
      </c>
      <c r="C18" s="121">
        <f>I38</f>
        <v>10918.2</v>
      </c>
      <c r="D18" s="112" t="str">
        <f>IFERROR((IF($D$15&gt;=$F$43,$F$39*$F$43,($D$15*$F$39)))/$D15,"No Salary Entered")</f>
        <v>No Salary Entered</v>
      </c>
      <c r="E18" s="113"/>
      <c r="F18" s="112" t="str">
        <f>IFERROR((IF($F$15&gt;=$F$43,$F$39*$F$43,($F$15*$F$39)))/$F15,"No Salary Entered")</f>
        <v>No Salary Entered</v>
      </c>
      <c r="G18" s="122"/>
      <c r="H18" s="112" t="str">
        <f>IFERROR((IF($H$15&gt;=$F$43,$F$39*$F$43,($H$15*$F$39)))/$H15,"No Salary Entered")</f>
        <v>No Salary Entered</v>
      </c>
      <c r="I18" s="114" t="str">
        <f>IFERROR((IF($I$15&gt;=$F$43,$F$39*$F$43,($I$15*$F$39)))/$I15,"No Salary Entered")</f>
        <v>No Salary Entered</v>
      </c>
      <c r="J18" s="123" t="str">
        <f>IFERROR((IF($J$15&gt;=$F$43,$F$39*$F$43,($J$15*$F$39)))/$J15,"No Salary Entered")</f>
        <v>No Salary Entered</v>
      </c>
      <c r="K18" s="2"/>
      <c r="L18" s="120"/>
      <c r="M18" s="2"/>
      <c r="N18" s="2"/>
      <c r="O18" s="2"/>
    </row>
    <row r="19" spans="1:18" ht="24" customHeight="1" x14ac:dyDescent="0.25">
      <c r="A19" s="2"/>
      <c r="B19" s="117" t="s">
        <v>16</v>
      </c>
      <c r="C19" s="124"/>
      <c r="D19" s="125">
        <f>F40</f>
        <v>1.4500000000000001E-2</v>
      </c>
      <c r="E19" s="124"/>
      <c r="F19" s="118">
        <f>F40</f>
        <v>1.4500000000000001E-2</v>
      </c>
      <c r="G19" s="124"/>
      <c r="H19" s="186">
        <f>F40</f>
        <v>1.4500000000000001E-2</v>
      </c>
      <c r="I19" s="119">
        <f>F40</f>
        <v>1.4500000000000001E-2</v>
      </c>
      <c r="J19" s="115">
        <f>F40</f>
        <v>1.4500000000000001E-2</v>
      </c>
      <c r="K19" s="120"/>
      <c r="L19" s="120"/>
      <c r="M19" s="2"/>
      <c r="N19" s="2"/>
      <c r="O19" s="2"/>
    </row>
    <row r="20" spans="1:18" ht="54" customHeight="1" x14ac:dyDescent="0.25">
      <c r="A20" s="2"/>
      <c r="B20" s="117" t="s">
        <v>17</v>
      </c>
      <c r="C20" s="126">
        <v>8</v>
      </c>
      <c r="D20" s="112" t="str">
        <f>IFERROR((IF($D$15&lt;=$B$74,($D$15*$C$74)/$D$15,($C$20/$D$15))),"No Salary Entered")</f>
        <v>No Salary Entered</v>
      </c>
      <c r="E20" s="127">
        <f>+C20</f>
        <v>8</v>
      </c>
      <c r="F20" s="189" t="str">
        <f>IFERROR((IF($F$15&lt;=$B$74,($F$15*$C$74)/$F$15,($E$20/$F$15))),"No Salary Entered")</f>
        <v>No Salary Entered</v>
      </c>
      <c r="G20" s="127">
        <f>C20</f>
        <v>8</v>
      </c>
      <c r="H20" s="112" t="str">
        <f>IFERROR((IF($H$15&lt;=$B$74,($H$15*$C$74)/$H$15,($C$20/$H$15))),"No Salary Entered")</f>
        <v>No Salary Entered</v>
      </c>
      <c r="I20" s="128" t="s">
        <v>13</v>
      </c>
      <c r="J20" s="123" t="str">
        <f>IFERROR((IF($J$15&lt;=$B$74,($J$15*$C$74)/$J$15,($C$20/$J$15))),"No Salary Entered")</f>
        <v>No Salary Entered</v>
      </c>
      <c r="K20" s="129"/>
      <c r="L20" s="130"/>
      <c r="M20" s="2"/>
      <c r="N20" s="2"/>
      <c r="O20" s="2"/>
    </row>
    <row r="21" spans="1:18" ht="39.75" customHeight="1" x14ac:dyDescent="0.25">
      <c r="A21" s="2"/>
      <c r="B21" s="117" t="s">
        <v>18</v>
      </c>
      <c r="C21" s="131" t="str">
        <f>IFERROR(IF($B$9=B81,C55,IF($B$9=B82,C56,IF($B$9=B83,C57,IF(B9=B84,C58,IF($B$9=B85,C59,IF($B$9=B86,C60,IF($B$9=B87,C61,IF($B$9=B88,C62,"Invalid Year")))))))),"Invalid Year")</f>
        <v>Invalid Year</v>
      </c>
      <c r="D21" s="132" t="str">
        <f>IFERROR(C21/D15,"No Salary Entered")</f>
        <v>No Salary Entered</v>
      </c>
      <c r="E21" s="131" t="str">
        <f>IFERROR(IF($B$9=$B$81,D55,IF($B$9=$B$82,D56,IF($B$9=$B$83,D57,IF($B$9=$B$84,D58,IF($B$9=$B$85,D59,IF($B$9=$B$86,D60,IF($B$9=$B$87,D61,IF($B$9=$B$88,D62,"Invalid Year")))))))),"Invalid Year")</f>
        <v>Invalid Year</v>
      </c>
      <c r="F21" s="132" t="str">
        <f>IFERROR((E21/F15),"No Salary Entered")</f>
        <v>No Salary Entered</v>
      </c>
      <c r="G21" s="131" t="str">
        <f>IFERROR(IF($B$9=$B$81,E55,IF($B$9=$B$82,E56,IF($B$9=$B$83,E57,IF($B$9=$B$84,E58,IF($B$9=$B$85,E59,IF($B$9=$B$86,E60,IF($B$9=$B$87,E61,IF($B$9=$B$88,E62,"Invalid Year")))))))),"Invalid Year")</f>
        <v>Invalid Year</v>
      </c>
      <c r="H21" s="112" t="str">
        <f>IFERROR((+G21/H15),"No Salary Entered")</f>
        <v>No Salary Entered</v>
      </c>
      <c r="I21" s="128" t="s">
        <v>13</v>
      </c>
      <c r="J21" s="133" t="s">
        <v>13</v>
      </c>
      <c r="K21" s="134"/>
      <c r="L21" s="130"/>
      <c r="M21" s="2"/>
      <c r="N21" s="2"/>
      <c r="O21" s="2"/>
    </row>
    <row r="22" spans="1:18" ht="24" customHeight="1" x14ac:dyDescent="0.25">
      <c r="A22" s="2"/>
      <c r="B22" s="117" t="s">
        <v>19</v>
      </c>
      <c r="C22" s="126" t="str">
        <f>IFERROR(IF($B$9=B81,I55,IF($B$9=B82,I56,IF($B$9=$B$83,I57,IF($B$9=$B$84,I58,IF($B$9=$B$85,I59,IF($B$9=$B$86,I60,IF($B$9=B87,I61,IF($B$9=B88,I62,"Invalid Year")))))))),"Invalid Year")</f>
        <v>Invalid Year</v>
      </c>
      <c r="D22" s="132" t="str">
        <f>IFERROR(C22/D15,"No Salary Entered")</f>
        <v>No Salary Entered</v>
      </c>
      <c r="E22" s="131" t="str">
        <f>IFERROR(IF($B$9=$B$81,J55,IF($B$9=$B$82,J56,IF($B$9=$B$83,J57,IF($B$9=$B$84,J58,IF($B$9=$B$85,J59,IF($B$9=$B$86,J60,IF($B$9=$B$87,J61,IF($B$9=$B$88,J62,"Invalid Year")))))))),"Invalid Year")</f>
        <v>Invalid Year</v>
      </c>
      <c r="F22" s="112" t="str">
        <f>IFERROR((+E22/F15),"No Salary Entered")</f>
        <v>No Salary Entered</v>
      </c>
      <c r="G22" s="131" t="str">
        <f>IFERROR(IF($B$9=$B$81,K55,IF($B$9=$B$82,K56,IF($B$9=$B$83,K57,IF($B$9=$B$84,K58,IF($B$9=$B$85,K59,IF($B$9=$B$86,K60,IF($B$9=$B$87,K61,IF($B$9=$B$88,K62,"Invalid Year")))))))),"Invalid Year")</f>
        <v>Invalid Year</v>
      </c>
      <c r="H22" s="112" t="str">
        <f>IFERROR((+G22/H15),"No Salary Entered")</f>
        <v>No Salary Entered</v>
      </c>
      <c r="I22" s="128" t="s">
        <v>13</v>
      </c>
      <c r="J22" s="133" t="s">
        <v>13</v>
      </c>
      <c r="K22" s="120"/>
      <c r="L22" s="120"/>
      <c r="M22" s="2"/>
      <c r="N22" s="135"/>
      <c r="O22" s="2"/>
    </row>
    <row r="23" spans="1:18" ht="39.75" customHeight="1" x14ac:dyDescent="0.25">
      <c r="A23" s="2"/>
      <c r="B23" s="117" t="s">
        <v>20</v>
      </c>
      <c r="C23" s="136"/>
      <c r="D23" s="112" t="str">
        <f>IFERROR(IF($B11=$B40, $D$40, IF($B11=$B41,$D$41, IF($B11=$B42,$D$42,IF($B11=$B43,$D$43,IF(B11=B39,"No Plan Selected","Error"))))),"Error")</f>
        <v>No Plan Selected</v>
      </c>
      <c r="E23" s="136"/>
      <c r="F23" s="112" t="str">
        <f>IFERROR(IF($B11=$B40, $D$40, IF($B11=$B41,$D$41,IF($B11=$B42,$D$42, IF($B11=$B43,$D$43,"No Plan Selected")))),"Error")</f>
        <v>No Plan Selected</v>
      </c>
      <c r="G23" s="136"/>
      <c r="H23" s="112" t="str">
        <f>IFERROR(IF($B11=$B40, $D$40, IF($B11=$B41,$D$41,IF($B$11=$B42,$D$42, IF($B11=$B43,$D$43,"No Plan Selected")))),"Error")</f>
        <v>No Plan Selected</v>
      </c>
      <c r="I23" s="114" t="str">
        <f>IFERROR(IF($B11=$B40, $D$40, IF($B11=$B41,$D$41, IF($B11=$B43,$D$43,"No Plan Selected"))),"Error")</f>
        <v>No Plan Selected</v>
      </c>
      <c r="J23" s="133" t="s">
        <v>13</v>
      </c>
      <c r="K23" s="137"/>
      <c r="L23" s="137"/>
      <c r="M23" s="2"/>
      <c r="N23" s="2"/>
      <c r="O23" s="2"/>
    </row>
    <row r="24" spans="1:18" ht="24" customHeight="1" x14ac:dyDescent="0.25">
      <c r="A24" s="2"/>
      <c r="B24" s="117" t="s">
        <v>21</v>
      </c>
      <c r="C24" s="126">
        <f>E73</f>
        <v>18.010000000000002</v>
      </c>
      <c r="D24" s="118" t="str">
        <f>IFERROR((+$C$24/D15),"No Salary Entered")</f>
        <v>No Salary Entered</v>
      </c>
      <c r="E24" s="126">
        <f>E73</f>
        <v>18.010000000000002</v>
      </c>
      <c r="F24" s="138" t="str">
        <f>IFERROR((+$E$24/F15),"No Salary Entered")</f>
        <v>No Salary Entered</v>
      </c>
      <c r="G24" s="126">
        <f>E73</f>
        <v>18.010000000000002</v>
      </c>
      <c r="H24" s="186" t="str">
        <f>IFERROR((+$G$24/H15),"No Salary Entered")</f>
        <v>No Salary Entered</v>
      </c>
      <c r="I24" s="119" t="s">
        <v>13</v>
      </c>
      <c r="J24" s="115" t="s">
        <v>13</v>
      </c>
      <c r="K24" s="120"/>
      <c r="L24" s="120"/>
      <c r="M24" s="2"/>
      <c r="N24" s="2"/>
      <c r="O24" s="2"/>
    </row>
    <row r="25" spans="1:18" ht="24" customHeight="1" x14ac:dyDescent="0.25">
      <c r="A25" s="2"/>
      <c r="B25" s="139" t="s">
        <v>22</v>
      </c>
      <c r="C25" s="140"/>
      <c r="D25" s="188">
        <v>4.0000000000000001E-3</v>
      </c>
      <c r="E25" s="141"/>
      <c r="F25" s="188">
        <v>4.0000000000000001E-3</v>
      </c>
      <c r="G25" s="141"/>
      <c r="H25" s="187">
        <v>4.0000000000000001E-3</v>
      </c>
      <c r="I25" s="190" t="s">
        <v>13</v>
      </c>
      <c r="J25" s="191" t="s">
        <v>13</v>
      </c>
      <c r="K25" s="142"/>
      <c r="L25" s="143"/>
      <c r="M25" s="2"/>
      <c r="N25" s="144"/>
      <c r="O25" s="2"/>
    </row>
    <row r="26" spans="1:18" ht="24" customHeight="1" x14ac:dyDescent="0.25">
      <c r="A26" s="2"/>
      <c r="B26" s="145" t="s">
        <v>23</v>
      </c>
      <c r="C26" s="146"/>
      <c r="D26" s="228" t="str">
        <f>IF($D$15&gt;0,SUM(D16:D25),"No Salary Entered")</f>
        <v>No Salary Entered</v>
      </c>
      <c r="E26" s="229"/>
      <c r="F26" s="230" t="str">
        <f>IF($F$15&gt;0,SUM(F16:F25),"No Salary Entered")</f>
        <v>No Salary Entered</v>
      </c>
      <c r="G26" s="229"/>
      <c r="H26" s="231" t="str">
        <f>IF($H$15&gt;0,SUM(H16:H25),"No Salary Entered")</f>
        <v>No Salary Entered</v>
      </c>
      <c r="I26" s="231" t="str">
        <f>IF($I$15&gt;0,SUM(I16:I25),"No Salary Entered")</f>
        <v>No Salary Entered</v>
      </c>
      <c r="J26" s="232" t="str">
        <f>IF($J$15&gt;0,SUM(J16:J25),"No Salary Entered")</f>
        <v>No Salary Entered</v>
      </c>
      <c r="K26" s="147"/>
      <c r="L26" s="143"/>
      <c r="M26" s="2"/>
      <c r="N26" s="2"/>
      <c r="O26" s="2"/>
    </row>
    <row r="27" spans="1:18" ht="24" customHeight="1" thickBot="1" x14ac:dyDescent="0.3">
      <c r="A27" s="2"/>
      <c r="B27" s="148" t="s">
        <v>24</v>
      </c>
      <c r="C27" s="149"/>
      <c r="D27" s="150" t="str">
        <f>IFERROR(D15*D26,"No Salary Entered")</f>
        <v>No Salary Entered</v>
      </c>
      <c r="E27" s="149"/>
      <c r="F27" s="150" t="str">
        <f>IFERROR(SUM(F15*F26),"No Salary Entered")</f>
        <v>No Salary Entered</v>
      </c>
      <c r="G27" s="149"/>
      <c r="H27" s="182" t="str">
        <f>IFERROR(SUM(H15*H26),"No Salary Entered")</f>
        <v>No Salary Entered</v>
      </c>
      <c r="I27" s="182" t="str">
        <f>IFERROR(SUM(I15*I26),"No Salary Entered")</f>
        <v>No Salary Entered</v>
      </c>
      <c r="J27" s="183" t="str">
        <f>IFERROR(SUM(J15*J26),"No Salary Entered")</f>
        <v>No Salary Entered</v>
      </c>
      <c r="K27" s="151"/>
      <c r="L27" s="143"/>
      <c r="M27" s="2"/>
      <c r="N27" s="2"/>
      <c r="O27" s="2"/>
    </row>
    <row r="28" spans="1:18" ht="51.75" customHeight="1" x14ac:dyDescent="0.25">
      <c r="A28" s="2"/>
      <c r="B28" s="152"/>
      <c r="C28" s="151"/>
      <c r="D28" s="151"/>
      <c r="E28" s="151"/>
      <c r="F28" s="151"/>
      <c r="G28" s="151"/>
      <c r="H28" s="151"/>
      <c r="J28" s="151"/>
      <c r="K28" s="151"/>
      <c r="L28" s="2"/>
      <c r="M28" s="2"/>
      <c r="N28" s="2"/>
      <c r="O28" s="2"/>
    </row>
    <row r="29" spans="1:18" ht="26.25" customHeight="1" thickBot="1" x14ac:dyDescent="0.25">
      <c r="A29" s="159" t="s">
        <v>25</v>
      </c>
      <c r="B29" s="160"/>
      <c r="C29" s="161"/>
      <c r="D29" s="162"/>
      <c r="E29" s="163"/>
      <c r="F29" s="164"/>
      <c r="G29" s="165"/>
      <c r="H29" s="164"/>
      <c r="I29" s="164"/>
      <c r="J29" s="164"/>
      <c r="K29" s="164"/>
      <c r="L29" s="166"/>
      <c r="P29" s="166"/>
      <c r="Q29" s="166"/>
      <c r="R29" s="166"/>
    </row>
    <row r="30" spans="1:18" ht="11.25" customHeight="1" x14ac:dyDescent="0.2">
      <c r="A30" s="155"/>
      <c r="B30" s="4"/>
      <c r="C30" s="156"/>
      <c r="D30" s="10"/>
      <c r="E30" s="157"/>
      <c r="F30" s="158"/>
      <c r="G30" s="11"/>
      <c r="H30" s="158"/>
      <c r="I30" s="158"/>
      <c r="J30" s="158"/>
      <c r="K30" s="158"/>
    </row>
    <row r="31" spans="1:18" ht="60" customHeight="1" x14ac:dyDescent="0.2">
      <c r="A31" s="41" t="s">
        <v>74</v>
      </c>
      <c r="B31" s="256" t="s">
        <v>90</v>
      </c>
      <c r="C31" s="256"/>
      <c r="D31" s="256"/>
      <c r="E31" s="256"/>
      <c r="F31" s="256"/>
      <c r="G31" s="256"/>
      <c r="H31" s="256"/>
      <c r="I31" s="256"/>
      <c r="J31" s="256"/>
      <c r="K31" s="256"/>
    </row>
    <row r="32" spans="1:18" ht="15" customHeight="1" x14ac:dyDescent="0.2">
      <c r="A32" s="41"/>
      <c r="B32" s="42"/>
      <c r="C32" s="42"/>
      <c r="D32" s="42"/>
      <c r="E32" s="42"/>
      <c r="F32" s="42"/>
      <c r="G32" s="42"/>
      <c r="H32" s="42"/>
      <c r="I32" s="42"/>
      <c r="J32" s="42"/>
      <c r="K32" s="42"/>
    </row>
    <row r="33" spans="1:16" ht="37.5" customHeight="1" x14ac:dyDescent="0.25">
      <c r="A33" s="41" t="s">
        <v>75</v>
      </c>
      <c r="B33" s="244" t="s">
        <v>88</v>
      </c>
      <c r="C33" s="244"/>
      <c r="D33" s="244"/>
      <c r="E33" s="44"/>
      <c r="F33" s="2"/>
      <c r="G33" s="45"/>
      <c r="H33" s="45"/>
      <c r="I33" s="46"/>
      <c r="J33" s="46"/>
      <c r="K33" s="46"/>
      <c r="L33" s="14"/>
      <c r="M33" s="13"/>
      <c r="O33" s="15"/>
      <c r="P33" s="16"/>
    </row>
    <row r="34" spans="1:16" ht="15.75" customHeight="1" x14ac:dyDescent="0.25">
      <c r="A34" s="41"/>
      <c r="B34" s="43"/>
      <c r="C34" s="43"/>
      <c r="D34" s="43"/>
      <c r="E34" s="44"/>
      <c r="F34" s="2"/>
      <c r="G34" s="45"/>
      <c r="H34" s="45"/>
      <c r="I34" s="46"/>
      <c r="J34" s="46"/>
      <c r="K34" s="46"/>
      <c r="L34" s="14"/>
      <c r="M34" s="13"/>
      <c r="O34" s="15"/>
      <c r="P34" s="16"/>
    </row>
    <row r="35" spans="1:16" ht="28.5" customHeight="1" x14ac:dyDescent="0.25">
      <c r="A35" s="41" t="s">
        <v>26</v>
      </c>
      <c r="B35" s="244" t="s">
        <v>89</v>
      </c>
      <c r="C35" s="244"/>
      <c r="D35" s="244"/>
      <c r="E35" s="244"/>
      <c r="F35" s="47">
        <f>F43</f>
        <v>176100</v>
      </c>
      <c r="G35" s="2"/>
      <c r="H35" s="48"/>
      <c r="I35" s="49"/>
      <c r="J35" s="50"/>
      <c r="K35" s="28"/>
      <c r="L35" s="12"/>
      <c r="M35" s="13"/>
    </row>
    <row r="36" spans="1:16" ht="11.25" customHeight="1" x14ac:dyDescent="0.25">
      <c r="A36" s="41"/>
      <c r="B36" s="43"/>
      <c r="C36" s="43"/>
      <c r="D36" s="43"/>
      <c r="E36" s="43"/>
      <c r="F36" s="47"/>
      <c r="G36" s="2"/>
      <c r="H36" s="48"/>
      <c r="I36" s="49"/>
      <c r="J36" s="50"/>
      <c r="K36" s="28"/>
      <c r="L36" s="12"/>
      <c r="M36" s="13"/>
    </row>
    <row r="37" spans="1:16" ht="34.5" customHeight="1" x14ac:dyDescent="0.2">
      <c r="A37" s="41" t="s">
        <v>27</v>
      </c>
      <c r="B37" s="256" t="s">
        <v>28</v>
      </c>
      <c r="C37" s="256"/>
      <c r="D37" s="256"/>
      <c r="E37" s="256"/>
      <c r="F37" s="256"/>
      <c r="G37" s="256"/>
      <c r="H37" s="42"/>
      <c r="I37" s="42"/>
      <c r="J37" s="42"/>
      <c r="K37" s="42"/>
      <c r="L37" s="12"/>
      <c r="M37" s="13"/>
    </row>
    <row r="38" spans="1:16" ht="21" customHeight="1" thickBot="1" x14ac:dyDescent="0.3">
      <c r="A38" s="41"/>
      <c r="B38" s="42"/>
      <c r="C38" s="42"/>
      <c r="D38" s="42"/>
      <c r="E38" s="42"/>
      <c r="F38" s="248" t="s">
        <v>31</v>
      </c>
      <c r="G38" s="248"/>
      <c r="H38" s="48" t="s">
        <v>35</v>
      </c>
      <c r="I38" s="55">
        <f>+F39*F43</f>
        <v>10918.2</v>
      </c>
      <c r="J38" s="50" t="s">
        <v>36</v>
      </c>
      <c r="K38" s="42"/>
      <c r="L38" s="12"/>
      <c r="M38" s="13"/>
    </row>
    <row r="39" spans="1:16" ht="18.75" x14ac:dyDescent="0.3">
      <c r="A39" s="51"/>
      <c r="B39" s="52" t="s">
        <v>104</v>
      </c>
      <c r="C39" s="53" t="s">
        <v>30</v>
      </c>
      <c r="D39" s="54" t="s">
        <v>20</v>
      </c>
      <c r="E39" s="2"/>
      <c r="F39" s="193">
        <v>6.2E-2</v>
      </c>
      <c r="G39" s="60" t="s">
        <v>34</v>
      </c>
      <c r="K39" s="2"/>
      <c r="L39" s="13"/>
      <c r="M39" s="13"/>
    </row>
    <row r="40" spans="1:16" ht="18.75" x14ac:dyDescent="0.3">
      <c r="A40" s="51"/>
      <c r="B40" s="56" t="s">
        <v>32</v>
      </c>
      <c r="C40" s="57">
        <v>0.1186</v>
      </c>
      <c r="D40" s="58">
        <v>1.4E-3</v>
      </c>
      <c r="E40" s="59" t="s">
        <v>33</v>
      </c>
      <c r="F40" s="64">
        <v>1.4500000000000001E-2</v>
      </c>
      <c r="G40" s="65" t="s">
        <v>16</v>
      </c>
      <c r="H40" s="2"/>
      <c r="I40" s="2"/>
      <c r="J40" s="2"/>
      <c r="K40" s="2"/>
      <c r="L40" s="17"/>
      <c r="M40" s="4"/>
    </row>
    <row r="41" spans="1:16" ht="18.75" x14ac:dyDescent="0.3">
      <c r="A41" s="51"/>
      <c r="B41" s="61" t="s">
        <v>5</v>
      </c>
      <c r="C41" s="62">
        <v>7.0000000000000007E-2</v>
      </c>
      <c r="D41" s="63">
        <v>1.92E-3</v>
      </c>
      <c r="E41" s="59" t="s">
        <v>37</v>
      </c>
      <c r="F41" s="192">
        <v>3.0000000000000001E-3</v>
      </c>
      <c r="G41" s="67" t="s">
        <v>14</v>
      </c>
      <c r="H41" s="2"/>
      <c r="I41" s="2"/>
      <c r="J41" s="66"/>
      <c r="K41" s="2"/>
      <c r="L41" s="18"/>
      <c r="M41" s="4"/>
    </row>
    <row r="42" spans="1:16" ht="18" x14ac:dyDescent="0.25">
      <c r="A42" s="51"/>
      <c r="B42" s="56" t="s">
        <v>38</v>
      </c>
      <c r="C42" s="57">
        <v>8.6900000000000005E-2</v>
      </c>
      <c r="D42" s="58">
        <v>1.54E-2</v>
      </c>
      <c r="E42" s="2"/>
      <c r="F42" s="64">
        <f>SUM(F39+F40+F41)</f>
        <v>7.9500000000000001E-2</v>
      </c>
      <c r="G42" s="65" t="s">
        <v>40</v>
      </c>
      <c r="H42" s="2"/>
      <c r="I42" s="2"/>
      <c r="J42" s="66"/>
      <c r="K42" s="2"/>
      <c r="L42" s="18"/>
      <c r="M42" s="4"/>
    </row>
    <row r="43" spans="1:16" ht="19.5" thickBot="1" x14ac:dyDescent="0.35">
      <c r="A43" s="51"/>
      <c r="B43" s="68" t="s">
        <v>39</v>
      </c>
      <c r="C43" s="69">
        <v>0</v>
      </c>
      <c r="D43" s="70">
        <v>0</v>
      </c>
      <c r="E43" s="2"/>
      <c r="F43" s="167">
        <v>176100</v>
      </c>
      <c r="G43" s="168" t="s">
        <v>42</v>
      </c>
      <c r="H43" s="59" t="s">
        <v>85</v>
      </c>
      <c r="I43" s="2"/>
      <c r="J43" s="2"/>
      <c r="K43" s="2"/>
      <c r="L43" s="4"/>
      <c r="M43" s="4"/>
    </row>
    <row r="44" spans="1:16" ht="22.5" customHeight="1" x14ac:dyDescent="0.25">
      <c r="A44" s="51"/>
      <c r="B44" s="71" t="s">
        <v>41</v>
      </c>
      <c r="C44" s="72">
        <v>8.6399999999999997E-4</v>
      </c>
      <c r="D44" s="72">
        <v>0</v>
      </c>
      <c r="E44" s="73"/>
      <c r="I44" s="2"/>
      <c r="J44" s="2"/>
      <c r="K44" s="2"/>
      <c r="L44" s="4"/>
    </row>
    <row r="45" spans="1:16" ht="14.25" customHeight="1" x14ac:dyDescent="0.3">
      <c r="A45" s="51"/>
      <c r="B45" s="71"/>
      <c r="C45" s="72"/>
      <c r="D45" s="72"/>
      <c r="E45" s="73"/>
      <c r="F45" s="153"/>
      <c r="G45" s="154"/>
      <c r="H45" s="59"/>
      <c r="I45" s="2"/>
      <c r="J45" s="2"/>
      <c r="K45" s="2"/>
      <c r="L45" s="4"/>
    </row>
    <row r="46" spans="1:16" ht="52.5" customHeight="1" x14ac:dyDescent="0.25">
      <c r="A46" s="74" t="s">
        <v>76</v>
      </c>
      <c r="B46" s="243" t="s">
        <v>91</v>
      </c>
      <c r="C46" s="243"/>
      <c r="D46" s="243"/>
      <c r="E46" s="243"/>
      <c r="F46" s="243"/>
      <c r="G46" s="243"/>
      <c r="H46" s="243"/>
      <c r="I46" s="243"/>
      <c r="J46" s="243"/>
      <c r="K46" s="243"/>
      <c r="L46" s="19"/>
    </row>
    <row r="47" spans="1:16" ht="12.75" customHeight="1" x14ac:dyDescent="0.25">
      <c r="A47" s="74"/>
      <c r="B47" s="75"/>
      <c r="C47" s="75"/>
      <c r="D47" s="75"/>
      <c r="E47" s="75"/>
      <c r="F47" s="75"/>
      <c r="G47" s="75"/>
      <c r="H47" s="75"/>
      <c r="I47" s="75"/>
      <c r="J47" s="75"/>
      <c r="K47" s="75"/>
      <c r="L47" s="19"/>
      <c r="N47" s="20"/>
    </row>
    <row r="48" spans="1:16" ht="54.4" customHeight="1" x14ac:dyDescent="0.2">
      <c r="A48" s="76" t="s">
        <v>77</v>
      </c>
      <c r="B48" s="246" t="s">
        <v>93</v>
      </c>
      <c r="C48" s="246"/>
      <c r="D48" s="246"/>
      <c r="E48" s="246"/>
      <c r="F48" s="246"/>
      <c r="G48" s="246"/>
      <c r="H48" s="246"/>
      <c r="I48" s="246"/>
      <c r="J48" s="246"/>
      <c r="K48" s="77"/>
      <c r="L48" s="14"/>
      <c r="M48" s="13"/>
    </row>
    <row r="49" spans="1:15" ht="17.25" customHeight="1" x14ac:dyDescent="0.2">
      <c r="A49" s="76"/>
      <c r="B49" s="45"/>
      <c r="C49" s="45"/>
      <c r="D49" s="45"/>
      <c r="E49" s="45"/>
      <c r="F49" s="45"/>
      <c r="G49" s="45"/>
      <c r="H49" s="45"/>
      <c r="I49" s="45"/>
      <c r="J49" s="45"/>
      <c r="K49" s="77"/>
      <c r="L49" s="14"/>
      <c r="M49" s="13"/>
    </row>
    <row r="50" spans="1:15" ht="49.5" customHeight="1" x14ac:dyDescent="0.2">
      <c r="A50" s="78" t="s">
        <v>78</v>
      </c>
      <c r="B50" s="246" t="s">
        <v>92</v>
      </c>
      <c r="C50" s="246"/>
      <c r="D50" s="246"/>
      <c r="E50" s="246"/>
      <c r="F50" s="246"/>
      <c r="G50" s="246"/>
      <c r="H50" s="246"/>
      <c r="I50" s="246"/>
      <c r="J50" s="246"/>
      <c r="K50" s="79"/>
      <c r="L50" s="14"/>
      <c r="M50" s="4"/>
    </row>
    <row r="51" spans="1:15" s="24" customFormat="1" ht="25.15" customHeight="1" x14ac:dyDescent="0.2">
      <c r="A51" s="38"/>
      <c r="B51" s="21"/>
      <c r="C51" s="21" t="s">
        <v>43</v>
      </c>
      <c r="D51" s="22">
        <v>1.05</v>
      </c>
      <c r="E51" s="23">
        <v>0.05</v>
      </c>
      <c r="F51" s="10"/>
      <c r="G51" s="10"/>
      <c r="H51" s="10"/>
      <c r="I51" s="10"/>
      <c r="J51" s="10"/>
      <c r="K51" s="10"/>
      <c r="L51" s="10"/>
      <c r="M51" s="10"/>
    </row>
    <row r="52" spans="1:15" s="24" customFormat="1" ht="16.5" customHeight="1" x14ac:dyDescent="0.2">
      <c r="A52" s="38"/>
      <c r="B52" s="21"/>
      <c r="C52" s="21"/>
      <c r="D52" s="22"/>
      <c r="E52" s="23"/>
      <c r="F52" s="10"/>
      <c r="G52" s="10"/>
      <c r="H52" s="10"/>
      <c r="I52" s="10"/>
      <c r="J52" s="10"/>
      <c r="K52" s="10"/>
      <c r="L52" s="10"/>
      <c r="M52" s="10"/>
    </row>
    <row r="53" spans="1:15" ht="21" thickBot="1" x14ac:dyDescent="0.35">
      <c r="B53" s="247" t="s">
        <v>45</v>
      </c>
      <c r="C53" s="247"/>
      <c r="D53" s="247"/>
      <c r="E53" s="247"/>
      <c r="F53" s="247"/>
      <c r="G53" s="80"/>
      <c r="H53" s="247" t="s">
        <v>46</v>
      </c>
      <c r="I53" s="247"/>
      <c r="J53" s="247"/>
      <c r="K53" s="247"/>
      <c r="L53" s="247"/>
    </row>
    <row r="54" spans="1:15" ht="20.25" x14ac:dyDescent="0.3">
      <c r="B54" s="81" t="s">
        <v>71</v>
      </c>
      <c r="C54" s="82" t="s">
        <v>49</v>
      </c>
      <c r="D54" s="82" t="s">
        <v>50</v>
      </c>
      <c r="E54" s="82" t="s">
        <v>51</v>
      </c>
      <c r="F54" s="83"/>
      <c r="G54" s="80"/>
      <c r="H54" s="81" t="s">
        <v>71</v>
      </c>
      <c r="I54" s="82" t="s">
        <v>49</v>
      </c>
      <c r="J54" s="82" t="s">
        <v>50</v>
      </c>
      <c r="K54" s="82" t="s">
        <v>51</v>
      </c>
      <c r="L54" s="83"/>
    </row>
    <row r="55" spans="1:15" ht="20.25" x14ac:dyDescent="0.3">
      <c r="B55" s="86">
        <v>2025</v>
      </c>
      <c r="C55" s="87">
        <v>27206.92</v>
      </c>
      <c r="D55" s="87">
        <v>21161.14</v>
      </c>
      <c r="E55" s="87">
        <v>10076.82</v>
      </c>
      <c r="F55" s="239" t="s">
        <v>52</v>
      </c>
      <c r="G55" s="80"/>
      <c r="H55" s="86">
        <v>2025</v>
      </c>
      <c r="I55" s="87">
        <v>164.32</v>
      </c>
      <c r="J55" s="87">
        <v>119.08</v>
      </c>
      <c r="K55" s="87">
        <v>59.54</v>
      </c>
      <c r="L55" s="239" t="s">
        <v>52</v>
      </c>
    </row>
    <row r="56" spans="1:15" ht="20.25" x14ac:dyDescent="0.3">
      <c r="B56" s="84">
        <v>2026</v>
      </c>
      <c r="C56" s="85">
        <f>+C55*$D$51</f>
        <v>28567.266</v>
      </c>
      <c r="D56" s="85">
        <f t="shared" ref="D56:E56" si="0">+D55*$D$51</f>
        <v>22219.197</v>
      </c>
      <c r="E56" s="85">
        <f t="shared" si="0"/>
        <v>10580.661</v>
      </c>
      <c r="F56" s="89" t="s">
        <v>53</v>
      </c>
      <c r="G56" s="80"/>
      <c r="H56" s="84">
        <v>2026</v>
      </c>
      <c r="I56" s="85">
        <f>I55*1.05</f>
        <v>172.536</v>
      </c>
      <c r="J56" s="85">
        <f t="shared" ref="J56:K56" si="1">+J55*$D$51</f>
        <v>125.03400000000001</v>
      </c>
      <c r="K56" s="85">
        <f t="shared" si="1"/>
        <v>62.517000000000003</v>
      </c>
      <c r="L56" s="89" t="s">
        <v>53</v>
      </c>
    </row>
    <row r="57" spans="1:15" ht="20.25" x14ac:dyDescent="0.3">
      <c r="B57" s="86">
        <v>2027</v>
      </c>
      <c r="C57" s="87">
        <f t="shared" ref="C57:E57" si="2">+C56*$D$51</f>
        <v>29995.629300000001</v>
      </c>
      <c r="D57" s="87">
        <f t="shared" si="2"/>
        <v>23330.156849999999</v>
      </c>
      <c r="E57" s="87">
        <f t="shared" si="2"/>
        <v>11109.69405</v>
      </c>
      <c r="F57" s="88" t="s">
        <v>53</v>
      </c>
      <c r="G57" s="80"/>
      <c r="H57" s="86">
        <v>2027</v>
      </c>
      <c r="I57" s="87">
        <f t="shared" ref="I57:I62" si="3">I56*1.05</f>
        <v>181.1628</v>
      </c>
      <c r="J57" s="87">
        <f t="shared" ref="J57:K57" si="4">+J56*$D$51</f>
        <v>131.28570000000002</v>
      </c>
      <c r="K57" s="87">
        <f t="shared" si="4"/>
        <v>65.64285000000001</v>
      </c>
      <c r="L57" s="88" t="s">
        <v>53</v>
      </c>
    </row>
    <row r="58" spans="1:15" ht="20.25" x14ac:dyDescent="0.3">
      <c r="B58" s="84">
        <v>2028</v>
      </c>
      <c r="C58" s="85">
        <f t="shared" ref="C58:E58" si="5">+C57*$D$51</f>
        <v>31495.410765000001</v>
      </c>
      <c r="D58" s="85">
        <f t="shared" si="5"/>
        <v>24496.664692499999</v>
      </c>
      <c r="E58" s="85">
        <f t="shared" si="5"/>
        <v>11665.1787525</v>
      </c>
      <c r="F58" s="89" t="s">
        <v>53</v>
      </c>
      <c r="G58" s="80"/>
      <c r="H58" s="84">
        <v>2028</v>
      </c>
      <c r="I58" s="85">
        <f t="shared" si="3"/>
        <v>190.22094000000001</v>
      </c>
      <c r="J58" s="85">
        <f t="shared" ref="J58:K58" si="6">+J57*$D$51</f>
        <v>137.84998500000003</v>
      </c>
      <c r="K58" s="85">
        <f t="shared" si="6"/>
        <v>68.924992500000016</v>
      </c>
      <c r="L58" s="89" t="s">
        <v>53</v>
      </c>
    </row>
    <row r="59" spans="1:15" ht="20.25" x14ac:dyDescent="0.3">
      <c r="B59" s="86">
        <v>2029</v>
      </c>
      <c r="C59" s="87">
        <f t="shared" ref="C59:E59" si="7">+C58*$D$51</f>
        <v>33070.181303249999</v>
      </c>
      <c r="D59" s="87">
        <f t="shared" si="7"/>
        <v>25721.497927125001</v>
      </c>
      <c r="E59" s="87">
        <f t="shared" si="7"/>
        <v>12248.437690125</v>
      </c>
      <c r="F59" s="88" t="s">
        <v>53</v>
      </c>
      <c r="G59" s="80"/>
      <c r="H59" s="86">
        <v>2029</v>
      </c>
      <c r="I59" s="87">
        <f t="shared" si="3"/>
        <v>199.73198700000003</v>
      </c>
      <c r="J59" s="87">
        <f t="shared" ref="J59:K59" si="8">+J58*$D$51</f>
        <v>144.74248425000005</v>
      </c>
      <c r="K59" s="87">
        <f t="shared" si="8"/>
        <v>72.371242125000023</v>
      </c>
      <c r="L59" s="88" t="s">
        <v>53</v>
      </c>
    </row>
    <row r="60" spans="1:15" ht="20.25" x14ac:dyDescent="0.3">
      <c r="B60" s="84">
        <v>2030</v>
      </c>
      <c r="C60" s="85">
        <f t="shared" ref="C60:E60" si="9">+C59*$D$51</f>
        <v>34723.690368412499</v>
      </c>
      <c r="D60" s="85">
        <f t="shared" si="9"/>
        <v>27007.572823481252</v>
      </c>
      <c r="E60" s="85">
        <f t="shared" si="9"/>
        <v>12860.859574631249</v>
      </c>
      <c r="F60" s="89" t="s">
        <v>53</v>
      </c>
      <c r="G60" s="80"/>
      <c r="H60" s="84">
        <v>2030</v>
      </c>
      <c r="I60" s="85">
        <f t="shared" si="3"/>
        <v>209.71858635000004</v>
      </c>
      <c r="J60" s="85">
        <f t="shared" ref="J60:K60" si="10">+J59*$D$51</f>
        <v>151.97960846250007</v>
      </c>
      <c r="K60" s="85">
        <f t="shared" si="10"/>
        <v>75.989804231250034</v>
      </c>
      <c r="L60" s="89" t="s">
        <v>53</v>
      </c>
    </row>
    <row r="61" spans="1:15" ht="21" thickBot="1" x14ac:dyDescent="0.35">
      <c r="B61" s="90">
        <v>2031</v>
      </c>
      <c r="C61" s="91">
        <f t="shared" ref="C61:E62" si="11">+C60*$D$51</f>
        <v>36459.874886833124</v>
      </c>
      <c r="D61" s="91">
        <f t="shared" si="11"/>
        <v>28357.951464655314</v>
      </c>
      <c r="E61" s="91">
        <f t="shared" si="11"/>
        <v>13503.902553362812</v>
      </c>
      <c r="F61" s="92" t="s">
        <v>53</v>
      </c>
      <c r="G61" s="80"/>
      <c r="H61" s="90">
        <v>2031</v>
      </c>
      <c r="I61" s="91">
        <f t="shared" si="3"/>
        <v>220.20451566750006</v>
      </c>
      <c r="J61" s="91">
        <f t="shared" ref="J61:K61" si="12">+J60*$D$51</f>
        <v>159.57858888562507</v>
      </c>
      <c r="K61" s="91">
        <f t="shared" si="12"/>
        <v>79.789294442812533</v>
      </c>
      <c r="L61" s="92" t="s">
        <v>53</v>
      </c>
      <c r="M61" s="4"/>
    </row>
    <row r="62" spans="1:15" ht="21" thickBot="1" x14ac:dyDescent="0.35">
      <c r="B62" s="240">
        <v>2032</v>
      </c>
      <c r="C62" s="241">
        <f t="shared" si="11"/>
        <v>38282.868631174781</v>
      </c>
      <c r="D62" s="241">
        <f t="shared" si="11"/>
        <v>29775.849037888082</v>
      </c>
      <c r="E62" s="241">
        <f t="shared" si="11"/>
        <v>14179.097681030953</v>
      </c>
      <c r="F62" s="242" t="s">
        <v>53</v>
      </c>
      <c r="G62" s="80"/>
      <c r="H62" s="240">
        <v>2031</v>
      </c>
      <c r="I62" s="241">
        <f t="shared" si="3"/>
        <v>231.21474145087507</v>
      </c>
      <c r="J62" s="241">
        <f t="shared" ref="J62:K62" si="13">+J61*$D$51</f>
        <v>167.55751832990632</v>
      </c>
      <c r="K62" s="241">
        <f t="shared" si="13"/>
        <v>83.778759164953158</v>
      </c>
      <c r="L62" s="242" t="s">
        <v>53</v>
      </c>
      <c r="M62" s="4"/>
      <c r="O62" s="25"/>
    </row>
    <row r="63" spans="1:15" ht="31.5" customHeight="1" x14ac:dyDescent="0.3">
      <c r="A63" s="93"/>
      <c r="B63" s="94"/>
      <c r="C63" s="94"/>
      <c r="D63" s="94"/>
      <c r="E63" s="95"/>
      <c r="F63" s="96"/>
      <c r="G63" s="80"/>
      <c r="H63" s="97"/>
      <c r="I63" s="94"/>
      <c r="J63" s="94"/>
      <c r="K63" s="96"/>
      <c r="L63" s="4"/>
      <c r="M63" s="4"/>
      <c r="O63" s="25"/>
    </row>
    <row r="64" spans="1:15" ht="36" customHeight="1" x14ac:dyDescent="0.3">
      <c r="A64" s="41" t="s">
        <v>97</v>
      </c>
      <c r="B64" s="244" t="s">
        <v>94</v>
      </c>
      <c r="C64" s="244"/>
      <c r="D64" s="244"/>
      <c r="E64" s="244"/>
      <c r="F64" s="244"/>
      <c r="G64" s="244"/>
      <c r="H64" s="2"/>
      <c r="I64" s="2"/>
      <c r="J64" s="2"/>
      <c r="K64" s="98"/>
      <c r="L64" s="13"/>
      <c r="M64" s="4"/>
      <c r="O64" s="25"/>
    </row>
    <row r="65" spans="1:15" ht="11.25" customHeight="1" x14ac:dyDescent="0.3">
      <c r="A65" s="41"/>
      <c r="B65" s="43"/>
      <c r="C65" s="43"/>
      <c r="D65" s="43"/>
      <c r="E65" s="43"/>
      <c r="F65" s="43"/>
      <c r="G65" s="43"/>
      <c r="H65" s="2"/>
      <c r="I65" s="2"/>
      <c r="J65" s="2"/>
      <c r="K65" s="98"/>
      <c r="L65" s="13"/>
      <c r="M65" s="4"/>
      <c r="O65" s="25"/>
    </row>
    <row r="66" spans="1:15" ht="39" customHeight="1" x14ac:dyDescent="0.2">
      <c r="A66" s="41" t="s">
        <v>72</v>
      </c>
      <c r="B66" s="245" t="s">
        <v>96</v>
      </c>
      <c r="C66" s="245"/>
      <c r="D66" s="245"/>
      <c r="E66" s="245"/>
      <c r="F66" s="245"/>
      <c r="G66" s="245"/>
      <c r="H66" s="245"/>
      <c r="I66" s="245"/>
      <c r="J66" s="245"/>
      <c r="K66" s="99"/>
      <c r="L66" s="12"/>
      <c r="M66" s="4"/>
      <c r="O66" s="25"/>
    </row>
    <row r="67" spans="1:15" ht="12" customHeight="1" x14ac:dyDescent="0.2">
      <c r="A67" s="41"/>
      <c r="B67" s="236"/>
      <c r="C67" s="236"/>
      <c r="D67" s="236"/>
      <c r="E67" s="236"/>
      <c r="F67" s="236"/>
      <c r="G67" s="236"/>
      <c r="H67" s="236"/>
      <c r="I67" s="236"/>
      <c r="J67" s="236"/>
      <c r="K67" s="99"/>
      <c r="L67" s="12"/>
      <c r="M67" s="4"/>
      <c r="O67" s="25"/>
    </row>
    <row r="68" spans="1:15" ht="20.25" x14ac:dyDescent="0.2">
      <c r="A68" s="238" t="s">
        <v>98</v>
      </c>
      <c r="B68" s="244" t="s">
        <v>95</v>
      </c>
      <c r="C68" s="244"/>
      <c r="D68" s="244"/>
      <c r="E68" s="244"/>
      <c r="F68" s="244"/>
      <c r="G68" s="244"/>
      <c r="H68" s="244"/>
      <c r="I68" s="244"/>
      <c r="J68" s="237"/>
      <c r="K68" s="100"/>
      <c r="L68" s="26"/>
      <c r="M68" s="4"/>
      <c r="O68" s="25"/>
    </row>
    <row r="69" spans="1:15" ht="15" x14ac:dyDescent="0.2">
      <c r="B69" s="5"/>
      <c r="C69" s="5"/>
      <c r="D69" s="5"/>
      <c r="E69" s="5"/>
      <c r="F69" s="5"/>
      <c r="G69" s="5"/>
      <c r="H69" s="5"/>
      <c r="I69" s="5"/>
      <c r="J69" s="5"/>
      <c r="K69" s="5"/>
      <c r="L69" s="5"/>
      <c r="M69" s="4"/>
    </row>
    <row r="70" spans="1:15" ht="15" x14ac:dyDescent="0.2">
      <c r="M70" s="4"/>
    </row>
    <row r="71" spans="1:15" ht="15" x14ac:dyDescent="0.2">
      <c r="B71" s="27"/>
      <c r="C71" s="27"/>
      <c r="D71" s="27"/>
      <c r="E71" s="27"/>
      <c r="F71" s="27"/>
      <c r="G71" s="27"/>
      <c r="H71" s="27"/>
      <c r="I71" s="27"/>
      <c r="M71" s="4"/>
    </row>
    <row r="72" spans="1:15" ht="23.25" customHeight="1" x14ac:dyDescent="0.2">
      <c r="B72" s="269" t="b">
        <v>0</v>
      </c>
      <c r="C72" s="270"/>
      <c r="D72" s="270"/>
      <c r="E72" s="270"/>
      <c r="F72" s="270"/>
      <c r="M72" s="13"/>
    </row>
    <row r="73" spans="1:15" ht="37.5" customHeight="1" x14ac:dyDescent="0.3">
      <c r="B73" s="269"/>
      <c r="C73" s="270"/>
      <c r="D73" s="270"/>
      <c r="E73" s="271">
        <v>18.010000000000002</v>
      </c>
      <c r="F73" s="270" t="s">
        <v>84</v>
      </c>
      <c r="M73" s="12"/>
    </row>
    <row r="74" spans="1:15" ht="20.25" customHeight="1" x14ac:dyDescent="0.2">
      <c r="B74" s="270">
        <v>7000</v>
      </c>
      <c r="C74" s="272">
        <v>1.5E-3</v>
      </c>
      <c r="D74" s="270"/>
      <c r="E74" s="270"/>
      <c r="F74" s="270"/>
      <c r="M74" s="13"/>
    </row>
    <row r="75" spans="1:15" x14ac:dyDescent="0.2">
      <c r="B75" s="270"/>
      <c r="C75" s="270"/>
      <c r="D75" s="270"/>
      <c r="E75" s="270"/>
      <c r="F75" s="270"/>
      <c r="M75" s="5"/>
    </row>
    <row r="76" spans="1:15" ht="14.25" customHeight="1" x14ac:dyDescent="0.2">
      <c r="B76" s="270"/>
      <c r="C76" s="270"/>
      <c r="D76" s="270"/>
      <c r="E76" s="270"/>
      <c r="F76" s="270"/>
    </row>
    <row r="77" spans="1:15" x14ac:dyDescent="0.2">
      <c r="B77" s="270"/>
      <c r="C77" s="270"/>
      <c r="D77" s="270"/>
      <c r="E77" s="270"/>
      <c r="F77" s="270"/>
    </row>
    <row r="78" spans="1:15" x14ac:dyDescent="0.2">
      <c r="B78" s="273" t="s">
        <v>44</v>
      </c>
      <c r="C78" s="274"/>
      <c r="D78" s="274"/>
      <c r="E78" s="270"/>
      <c r="F78" s="270"/>
    </row>
    <row r="79" spans="1:15" x14ac:dyDescent="0.2">
      <c r="B79" s="273"/>
      <c r="C79" s="274"/>
      <c r="D79" s="274"/>
      <c r="E79" s="270"/>
      <c r="F79" s="270"/>
    </row>
    <row r="80" spans="1:15" x14ac:dyDescent="0.2">
      <c r="B80" s="275" t="s">
        <v>47</v>
      </c>
      <c r="C80" s="270"/>
      <c r="D80" s="270" t="s">
        <v>48</v>
      </c>
      <c r="E80" s="270"/>
      <c r="F80" s="270"/>
    </row>
    <row r="81" spans="2:6" x14ac:dyDescent="0.2">
      <c r="B81" s="275">
        <v>2024</v>
      </c>
      <c r="C81" s="270"/>
      <c r="D81" s="270" t="s">
        <v>2</v>
      </c>
      <c r="E81" s="270"/>
      <c r="F81" s="270"/>
    </row>
    <row r="82" spans="2:6" x14ac:dyDescent="0.2">
      <c r="B82" s="275">
        <v>2025</v>
      </c>
      <c r="C82" s="270"/>
      <c r="D82" s="270" t="s">
        <v>54</v>
      </c>
      <c r="E82" s="270"/>
      <c r="F82" s="270"/>
    </row>
    <row r="83" spans="2:6" x14ac:dyDescent="0.2">
      <c r="B83" s="275">
        <v>2026</v>
      </c>
      <c r="C83" s="270"/>
      <c r="D83" s="270" t="s">
        <v>55</v>
      </c>
      <c r="E83" s="270"/>
      <c r="F83" s="270"/>
    </row>
    <row r="84" spans="2:6" x14ac:dyDescent="0.2">
      <c r="B84" s="275">
        <v>2027</v>
      </c>
      <c r="C84" s="270"/>
      <c r="D84" s="270"/>
      <c r="E84" s="270"/>
      <c r="F84" s="270"/>
    </row>
    <row r="85" spans="2:6" x14ac:dyDescent="0.2">
      <c r="B85" s="275">
        <v>2028</v>
      </c>
      <c r="C85" s="270"/>
      <c r="D85" s="270"/>
      <c r="E85" s="270"/>
      <c r="F85" s="270"/>
    </row>
    <row r="86" spans="2:6" x14ac:dyDescent="0.2">
      <c r="B86" s="275">
        <v>2029</v>
      </c>
      <c r="C86" s="270"/>
      <c r="D86" s="270"/>
      <c r="E86" s="270"/>
      <c r="F86" s="270"/>
    </row>
    <row r="87" spans="2:6" x14ac:dyDescent="0.2">
      <c r="B87" s="275">
        <v>2030</v>
      </c>
      <c r="C87" s="270"/>
      <c r="D87" s="270"/>
      <c r="E87" s="270"/>
      <c r="F87" s="270"/>
    </row>
    <row r="88" spans="2:6" x14ac:dyDescent="0.2">
      <c r="B88" s="275">
        <v>2031</v>
      </c>
      <c r="C88" s="270"/>
      <c r="D88" s="270"/>
      <c r="E88" s="270"/>
      <c r="F88" s="270"/>
    </row>
    <row r="89" spans="2:6" x14ac:dyDescent="0.2">
      <c r="B89" s="275">
        <v>2032</v>
      </c>
      <c r="C89" s="270"/>
      <c r="D89" s="270"/>
      <c r="E89" s="270"/>
      <c r="F89" s="270"/>
    </row>
    <row r="90" spans="2:6" x14ac:dyDescent="0.2">
      <c r="B90" s="275">
        <v>2033</v>
      </c>
      <c r="C90" s="270"/>
      <c r="D90" s="270"/>
      <c r="E90" s="270"/>
      <c r="F90" s="270"/>
    </row>
    <row r="91" spans="2:6" x14ac:dyDescent="0.2">
      <c r="B91" s="275">
        <v>2034</v>
      </c>
      <c r="C91" s="270"/>
      <c r="D91" s="270"/>
      <c r="E91" s="270"/>
      <c r="F91" s="270"/>
    </row>
  </sheetData>
  <sheetProtection selectLockedCells="1"/>
  <mergeCells count="22">
    <mergeCell ref="F38:G38"/>
    <mergeCell ref="C1:J1"/>
    <mergeCell ref="B5:G5"/>
    <mergeCell ref="C9:F9"/>
    <mergeCell ref="A2:B2"/>
    <mergeCell ref="C2:K2"/>
    <mergeCell ref="C14:D14"/>
    <mergeCell ref="E14:F14"/>
    <mergeCell ref="G14:H14"/>
    <mergeCell ref="C11:H11"/>
    <mergeCell ref="B37:G37"/>
    <mergeCell ref="B35:E35"/>
    <mergeCell ref="B31:K31"/>
    <mergeCell ref="B33:D33"/>
    <mergeCell ref="B46:K46"/>
    <mergeCell ref="B64:G64"/>
    <mergeCell ref="B66:J66"/>
    <mergeCell ref="B68:I68"/>
    <mergeCell ref="B50:J50"/>
    <mergeCell ref="B48:J48"/>
    <mergeCell ref="H53:L53"/>
    <mergeCell ref="B53:F53"/>
  </mergeCells>
  <conditionalFormatting sqref="C15:J25">
    <cfRule type="cellIs" dxfId="2" priority="1" operator="equal">
      <formula>"No Salary Entered"</formula>
    </cfRule>
    <cfRule type="cellIs" dxfId="1" priority="2" operator="equal">
      <formula>"No Plan Selected"</formula>
    </cfRule>
  </conditionalFormatting>
  <conditionalFormatting sqref="D26:D27 F26:F27 H26:J27">
    <cfRule type="cellIs" dxfId="0" priority="3" operator="equal">
      <formula>"No Salary Entered"</formula>
    </cfRule>
  </conditionalFormatting>
  <dataValidations count="5">
    <dataValidation type="list" showInputMessage="1" showErrorMessage="1" sqref="B11" xr:uid="{00000000-0002-0000-0000-000000000000}">
      <formula1>$B$39:$B$43</formula1>
    </dataValidation>
    <dataValidation type="list" showInputMessage="1" showErrorMessage="1" promptTitle="Period" sqref="C8 K7:K10" xr:uid="{00000000-0002-0000-0000-000001000000}">
      <formula1>#REF!</formula1>
    </dataValidation>
    <dataValidation type="list" showInputMessage="1" showErrorMessage="1" promptTitle="Period" sqref="C7" xr:uid="{00000000-0002-0000-0000-000002000000}">
      <formula1>$D$80:$D$83</formula1>
    </dataValidation>
    <dataValidation type="list" allowBlank="1" showInputMessage="1" showErrorMessage="1" sqref="C10" xr:uid="{00000000-0002-0000-0000-000003000000}">
      <formula1>$B$80:$B$83</formula1>
    </dataValidation>
    <dataValidation type="list" allowBlank="1" showInputMessage="1" showErrorMessage="1" sqref="B9" xr:uid="{00000000-0002-0000-0000-000004000000}">
      <formula1>$B$80:$B$88</formula1>
    </dataValidation>
  </dataValidations>
  <hyperlinks>
    <hyperlink ref="C18" location="'ERE-Faculty and Staff'!I32" tooltip="Max" display="'ERE-Faculty and Staff'!I32" xr:uid="{855CE8D5-BBBE-4FA9-898D-B07CDEF3E151}"/>
  </hyperlinks>
  <pageMargins left="0.5" right="0.5" top="0.5" bottom="0.5" header="0.5" footer="0.5"/>
  <pageSetup scale="33" orientation="portrait" r:id="rId1"/>
  <headerFooter alignWithMargins="0"/>
  <ignoredErrors>
    <ignoredError sqref="F2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N37"/>
  <sheetViews>
    <sheetView view="pageLayout" zoomScale="72" zoomScaleNormal="100" zoomScalePageLayoutView="72" workbookViewId="0">
      <selection activeCell="K8" sqref="K8"/>
    </sheetView>
  </sheetViews>
  <sheetFormatPr defaultColWidth="8.7109375" defaultRowHeight="12.75" x14ac:dyDescent="0.2"/>
  <cols>
    <col min="1" max="1" width="5.7109375" style="194" customWidth="1"/>
    <col min="2" max="2" width="13.28515625" style="194" customWidth="1"/>
    <col min="3" max="3" width="21" style="194" customWidth="1"/>
    <col min="4" max="5" width="20.42578125" style="194" customWidth="1"/>
    <col min="6" max="6" width="16.42578125" style="194" customWidth="1"/>
    <col min="7" max="7" width="10.42578125" style="194" customWidth="1"/>
    <col min="8" max="8" width="0.7109375" style="194" customWidth="1"/>
    <col min="9" max="9" width="10.140625" style="194" customWidth="1"/>
    <col min="10" max="16384" width="8.7109375" style="194"/>
  </cols>
  <sheetData>
    <row r="1" spans="1:14" ht="23.25" x14ac:dyDescent="0.35">
      <c r="A1" s="197" t="s">
        <v>56</v>
      </c>
      <c r="B1" s="198"/>
      <c r="C1" s="199"/>
      <c r="D1" s="199"/>
      <c r="E1" s="199"/>
      <c r="F1" s="199"/>
      <c r="G1" s="199"/>
      <c r="H1" s="200"/>
      <c r="I1" s="201" t="s">
        <v>99</v>
      </c>
      <c r="J1" s="199"/>
    </row>
    <row r="2" spans="1:14" ht="71.25" customHeight="1" x14ac:dyDescent="0.2">
      <c r="A2" s="267" t="s">
        <v>79</v>
      </c>
      <c r="B2" s="268"/>
      <c r="C2" s="268"/>
      <c r="D2" s="268"/>
      <c r="E2" s="268"/>
      <c r="F2" s="268"/>
      <c r="G2" s="268"/>
      <c r="H2" s="268"/>
      <c r="I2" s="268"/>
      <c r="J2" s="268"/>
    </row>
    <row r="3" spans="1:14" ht="150.75" customHeight="1" x14ac:dyDescent="0.2">
      <c r="A3" s="259" t="s">
        <v>80</v>
      </c>
      <c r="B3" s="260"/>
      <c r="C3" s="260"/>
      <c r="D3" s="260"/>
      <c r="E3" s="260"/>
      <c r="F3" s="260"/>
      <c r="G3" s="260"/>
      <c r="H3" s="260"/>
      <c r="I3" s="260"/>
      <c r="J3" s="260"/>
      <c r="K3" s="202"/>
      <c r="L3" s="202"/>
      <c r="M3" s="202"/>
      <c r="N3" s="202"/>
    </row>
    <row r="4" spans="1:14" ht="18" x14ac:dyDescent="0.25">
      <c r="A4" s="203"/>
      <c r="B4" s="204" t="s">
        <v>82</v>
      </c>
      <c r="C4" s="203"/>
      <c r="D4" s="203"/>
      <c r="E4" s="205" t="s">
        <v>102</v>
      </c>
      <c r="F4" s="203"/>
      <c r="G4" s="203"/>
      <c r="H4" s="203"/>
      <c r="I4" s="203"/>
      <c r="J4" s="203"/>
    </row>
    <row r="5" spans="1:14" ht="38.25" customHeight="1" x14ac:dyDescent="0.25">
      <c r="A5" s="265" t="s">
        <v>86</v>
      </c>
      <c r="B5" s="266"/>
      <c r="C5" s="266"/>
      <c r="D5" s="266"/>
      <c r="E5" s="266"/>
      <c r="F5" s="266"/>
      <c r="G5" s="266"/>
      <c r="H5" s="266"/>
      <c r="I5" s="266"/>
      <c r="J5" s="266"/>
    </row>
    <row r="6" spans="1:14" ht="36.75" customHeight="1" x14ac:dyDescent="0.25">
      <c r="A6" s="265" t="s">
        <v>87</v>
      </c>
      <c r="B6" s="266"/>
      <c r="C6" s="266"/>
      <c r="D6" s="266"/>
      <c r="E6" s="266"/>
      <c r="F6" s="266"/>
      <c r="G6" s="266"/>
      <c r="H6" s="266"/>
      <c r="I6" s="266"/>
      <c r="J6" s="266"/>
    </row>
    <row r="7" spans="1:14" ht="18" x14ac:dyDescent="0.25">
      <c r="A7" s="203"/>
      <c r="B7" s="204" t="s">
        <v>83</v>
      </c>
      <c r="C7" s="203"/>
      <c r="D7" s="203"/>
      <c r="E7" s="203"/>
      <c r="F7" s="203"/>
      <c r="G7" s="203"/>
      <c r="H7" s="203"/>
      <c r="I7" s="203"/>
      <c r="J7" s="203"/>
    </row>
    <row r="8" spans="1:14" ht="36.75" customHeight="1" x14ac:dyDescent="0.25">
      <c r="A8" s="265" t="s">
        <v>86</v>
      </c>
      <c r="B8" s="266"/>
      <c r="C8" s="266"/>
      <c r="D8" s="266"/>
      <c r="E8" s="266"/>
      <c r="F8" s="266"/>
      <c r="G8" s="266"/>
      <c r="H8" s="266"/>
      <c r="I8" s="266"/>
      <c r="J8" s="266"/>
    </row>
    <row r="9" spans="1:14" ht="36.75" customHeight="1" x14ac:dyDescent="0.25">
      <c r="A9" s="265" t="s">
        <v>87</v>
      </c>
      <c r="B9" s="266"/>
      <c r="C9" s="266"/>
      <c r="D9" s="266"/>
      <c r="E9" s="266"/>
      <c r="F9" s="266"/>
      <c r="G9" s="266"/>
      <c r="H9" s="266"/>
      <c r="I9" s="266"/>
      <c r="J9" s="266"/>
    </row>
    <row r="10" spans="1:14" ht="18" x14ac:dyDescent="0.25">
      <c r="A10" s="206"/>
      <c r="B10" s="199"/>
      <c r="C10" s="199"/>
      <c r="D10" s="199"/>
      <c r="E10" s="199"/>
      <c r="F10" s="199"/>
      <c r="G10" s="199"/>
      <c r="H10" s="199"/>
      <c r="I10" s="199"/>
      <c r="J10" s="199"/>
    </row>
    <row r="11" spans="1:14" ht="57" customHeight="1" x14ac:dyDescent="0.25">
      <c r="A11" s="206"/>
      <c r="B11" s="257" t="s">
        <v>57</v>
      </c>
      <c r="C11" s="258"/>
      <c r="D11" s="258"/>
      <c r="E11" s="258"/>
      <c r="F11" s="258"/>
      <c r="G11" s="258"/>
      <c r="H11" s="258"/>
      <c r="I11" s="258"/>
      <c r="J11" s="258"/>
    </row>
    <row r="12" spans="1:14" ht="18" customHeight="1" x14ac:dyDescent="0.25">
      <c r="A12" s="206"/>
      <c r="B12" s="199"/>
      <c r="C12" s="199"/>
      <c r="D12" s="199"/>
      <c r="E12" s="199"/>
      <c r="F12" s="199"/>
      <c r="G12" s="199"/>
      <c r="H12" s="199"/>
      <c r="I12" s="199"/>
      <c r="J12" s="199"/>
    </row>
    <row r="13" spans="1:14" ht="66.400000000000006" customHeight="1" x14ac:dyDescent="0.2">
      <c r="A13" s="259" t="s">
        <v>103</v>
      </c>
      <c r="B13" s="260"/>
      <c r="C13" s="260"/>
      <c r="D13" s="260"/>
      <c r="E13" s="260"/>
      <c r="F13" s="260"/>
      <c r="G13" s="260"/>
      <c r="H13" s="260"/>
      <c r="I13" s="260"/>
      <c r="J13" s="260"/>
      <c r="N13" s="227"/>
    </row>
    <row r="14" spans="1:14" ht="85.15" customHeight="1" x14ac:dyDescent="0.2">
      <c r="A14" s="261" t="s">
        <v>81</v>
      </c>
      <c r="B14" s="261"/>
      <c r="C14" s="261"/>
      <c r="D14" s="261"/>
      <c r="E14" s="261"/>
      <c r="F14" s="261"/>
      <c r="G14" s="261"/>
      <c r="H14" s="261"/>
      <c r="I14" s="261"/>
      <c r="J14" s="261"/>
      <c r="K14" s="207"/>
      <c r="N14" s="227"/>
    </row>
    <row r="15" spans="1:14" ht="18.75" thickBot="1" x14ac:dyDescent="0.3">
      <c r="D15" s="262" t="s">
        <v>102</v>
      </c>
      <c r="E15" s="262"/>
    </row>
    <row r="16" spans="1:14" ht="18.75" thickTop="1" x14ac:dyDescent="0.25">
      <c r="B16" s="208" t="s">
        <v>58</v>
      </c>
      <c r="C16" s="209" t="s">
        <v>59</v>
      </c>
      <c r="D16" s="210" t="s">
        <v>60</v>
      </c>
      <c r="E16" s="211" t="s">
        <v>61</v>
      </c>
      <c r="F16" s="196"/>
    </row>
    <row r="17" spans="2:6" ht="18" x14ac:dyDescent="0.25">
      <c r="B17" s="212" t="s">
        <v>62</v>
      </c>
      <c r="C17" s="213" t="s">
        <v>63</v>
      </c>
      <c r="D17" s="214">
        <v>12936</v>
      </c>
      <c r="E17" s="215">
        <f>1043+1722</f>
        <v>2765</v>
      </c>
    </row>
    <row r="18" spans="2:6" ht="18" x14ac:dyDescent="0.25">
      <c r="B18" s="212" t="s">
        <v>101</v>
      </c>
      <c r="C18" s="216" t="s">
        <v>64</v>
      </c>
      <c r="D18" s="214">
        <f>D17/2</f>
        <v>6468</v>
      </c>
      <c r="E18" s="215">
        <v>0</v>
      </c>
    </row>
    <row r="19" spans="2:6" ht="18" x14ac:dyDescent="0.25">
      <c r="B19" s="212"/>
      <c r="C19" s="213" t="s">
        <v>65</v>
      </c>
      <c r="D19" s="214">
        <v>0</v>
      </c>
      <c r="E19" s="215">
        <v>0</v>
      </c>
    </row>
    <row r="20" spans="2:6" ht="18" x14ac:dyDescent="0.25">
      <c r="B20" s="212"/>
      <c r="C20" s="213" t="s">
        <v>66</v>
      </c>
      <c r="D20" s="217">
        <v>3.0000000000000001E-3</v>
      </c>
      <c r="E20" s="218">
        <v>3.0000000000000001E-3</v>
      </c>
    </row>
    <row r="21" spans="2:6" ht="18" x14ac:dyDescent="0.25">
      <c r="B21" s="212"/>
      <c r="C21" s="213"/>
      <c r="D21" s="219"/>
      <c r="E21" s="220"/>
    </row>
    <row r="22" spans="2:6" ht="18" x14ac:dyDescent="0.25">
      <c r="B22" s="212" t="s">
        <v>67</v>
      </c>
      <c r="C22" s="213" t="s">
        <v>63</v>
      </c>
      <c r="D22" s="214">
        <f>D17/2</f>
        <v>6468</v>
      </c>
      <c r="E22" s="215">
        <v>1045</v>
      </c>
      <c r="F22" s="221"/>
    </row>
    <row r="23" spans="2:6" ht="18" x14ac:dyDescent="0.25">
      <c r="B23" s="212">
        <v>2025</v>
      </c>
      <c r="C23" s="216" t="s">
        <v>64</v>
      </c>
      <c r="D23" s="214">
        <f>(ROUND(D22/2,0))</f>
        <v>3234</v>
      </c>
      <c r="E23" s="215">
        <v>0</v>
      </c>
    </row>
    <row r="24" spans="2:6" ht="18" x14ac:dyDescent="0.25">
      <c r="B24" s="212"/>
      <c r="C24" s="213" t="s">
        <v>65</v>
      </c>
      <c r="D24" s="214">
        <v>0</v>
      </c>
      <c r="E24" s="215">
        <v>0</v>
      </c>
    </row>
    <row r="25" spans="2:6" ht="18" x14ac:dyDescent="0.25">
      <c r="B25" s="212"/>
      <c r="C25" s="213" t="s">
        <v>66</v>
      </c>
      <c r="D25" s="217">
        <v>3.0000000000000001E-3</v>
      </c>
      <c r="E25" s="218">
        <v>3.0000000000000001E-3</v>
      </c>
    </row>
    <row r="26" spans="2:6" ht="18" x14ac:dyDescent="0.25">
      <c r="B26" s="212"/>
      <c r="C26" s="213"/>
      <c r="D26" s="222"/>
      <c r="E26" s="220"/>
    </row>
    <row r="27" spans="2:6" ht="18" x14ac:dyDescent="0.25">
      <c r="B27" s="212" t="s">
        <v>68</v>
      </c>
      <c r="C27" s="213" t="s">
        <v>63</v>
      </c>
      <c r="D27" s="214">
        <f>D22</f>
        <v>6468</v>
      </c>
      <c r="E27" s="215">
        <v>1720</v>
      </c>
    </row>
    <row r="28" spans="2:6" ht="18" x14ac:dyDescent="0.25">
      <c r="B28" s="212">
        <v>2026</v>
      </c>
      <c r="C28" s="216" t="s">
        <v>64</v>
      </c>
      <c r="D28" s="214">
        <f>(ROUND(+D27/2,0))</f>
        <v>3234</v>
      </c>
      <c r="E28" s="215">
        <v>0</v>
      </c>
    </row>
    <row r="29" spans="2:6" ht="18" x14ac:dyDescent="0.25">
      <c r="B29" s="212"/>
      <c r="C29" s="213" t="s">
        <v>65</v>
      </c>
      <c r="D29" s="214">
        <v>0</v>
      </c>
      <c r="E29" s="215">
        <v>0</v>
      </c>
    </row>
    <row r="30" spans="2:6" ht="18" x14ac:dyDescent="0.25">
      <c r="B30" s="212"/>
      <c r="C30" s="213" t="s">
        <v>66</v>
      </c>
      <c r="D30" s="217">
        <v>3.0000000000000001E-3</v>
      </c>
      <c r="E30" s="218">
        <v>3.0000000000000001E-3</v>
      </c>
    </row>
    <row r="31" spans="2:6" ht="18" x14ac:dyDescent="0.25">
      <c r="B31" s="212"/>
      <c r="C31" s="213"/>
      <c r="D31" s="222"/>
      <c r="E31" s="220"/>
    </row>
    <row r="32" spans="2:6" ht="18" x14ac:dyDescent="0.25">
      <c r="B32" s="212" t="s">
        <v>69</v>
      </c>
      <c r="C32" s="213" t="s">
        <v>66</v>
      </c>
      <c r="D32" s="217">
        <v>3.0000000000000001E-3</v>
      </c>
      <c r="E32" s="218">
        <v>3.0000000000000001E-3</v>
      </c>
    </row>
    <row r="33" spans="1:10" ht="18" x14ac:dyDescent="0.25">
      <c r="B33" s="212">
        <v>2026</v>
      </c>
      <c r="C33" s="213" t="s">
        <v>15</v>
      </c>
      <c r="D33" s="217">
        <v>6.2E-2</v>
      </c>
      <c r="E33" s="218">
        <v>6.2E-2</v>
      </c>
    </row>
    <row r="34" spans="1:10" ht="18.75" thickBot="1" x14ac:dyDescent="0.3">
      <c r="B34" s="223"/>
      <c r="C34" s="224" t="s">
        <v>16</v>
      </c>
      <c r="D34" s="225">
        <v>1.4500000000000001E-2</v>
      </c>
      <c r="E34" s="226">
        <v>1.4500000000000001E-2</v>
      </c>
    </row>
    <row r="35" spans="1:10" ht="13.5" thickTop="1" x14ac:dyDescent="0.2">
      <c r="D35" s="195" t="s">
        <v>70</v>
      </c>
      <c r="E35" s="195">
        <f>SUM(E32:E34)</f>
        <v>7.9500000000000001E-2</v>
      </c>
    </row>
    <row r="36" spans="1:10" x14ac:dyDescent="0.2">
      <c r="A36" s="196"/>
    </row>
    <row r="37" spans="1:10" ht="90" customHeight="1" x14ac:dyDescent="0.2">
      <c r="A37" s="263"/>
      <c r="B37" s="264"/>
      <c r="C37" s="264"/>
      <c r="D37" s="264"/>
      <c r="E37" s="264"/>
      <c r="F37" s="264"/>
      <c r="G37" s="264"/>
      <c r="H37" s="264"/>
      <c r="I37" s="264"/>
      <c r="J37" s="264"/>
    </row>
  </sheetData>
  <sheetProtection selectLockedCells="1"/>
  <protectedRanges>
    <protectedRange sqref="K11:R37" name="k1..437"/>
  </protectedRanges>
  <mergeCells count="11">
    <mergeCell ref="A9:J9"/>
    <mergeCell ref="A2:J2"/>
    <mergeCell ref="A3:J3"/>
    <mergeCell ref="A5:J5"/>
    <mergeCell ref="A6:J6"/>
    <mergeCell ref="A8:J8"/>
    <mergeCell ref="B11:J11"/>
    <mergeCell ref="A13:J13"/>
    <mergeCell ref="A14:J14"/>
    <mergeCell ref="D15:E15"/>
    <mergeCell ref="A37:J37"/>
  </mergeCells>
  <pageMargins left="0.75" right="0.75" top="0.73624999999999996" bottom="1" header="0.5" footer="0.5"/>
  <pageSetup scale="56" orientation="portrait" r:id="rId1"/>
  <headerFooter alignWithMargins="0">
    <oddHeader>&amp;C&amp;G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ERE-Faculty and Staff</vt:lpstr>
      <vt:lpstr>ERE-GRA</vt:lpstr>
      <vt:lpstr>'ERE-Faculty and Staff'!Print_Area</vt:lpstr>
    </vt:vector>
  </TitlesOfParts>
  <Manager/>
  <Company>Northern Arizona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Northern Arizona University</dc:creator>
  <cp:keywords/>
  <dc:description/>
  <cp:lastModifiedBy>Elena Kristine Miranda</cp:lastModifiedBy>
  <cp:revision/>
  <dcterms:created xsi:type="dcterms:W3CDTF">2019-07-19T20:50:55Z</dcterms:created>
  <dcterms:modified xsi:type="dcterms:W3CDTF">2025-09-08T17:25:00Z</dcterms:modified>
  <cp:category/>
  <cp:contentStatus/>
</cp:coreProperties>
</file>