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90" windowWidth="24795" windowHeight="12270" activeTab="4"/>
  </bookViews>
  <sheets>
    <sheet name="PA Instructions" sheetId="6" r:id="rId1"/>
    <sheet name="List" sheetId="5" state="hidden" r:id="rId2"/>
    <sheet name="Construction PAY APP" sheetId="7" r:id="rId3"/>
    <sheet name="DESIGN PHASE CONTINUATION SHEET" sheetId="2" r:id="rId4"/>
    <sheet name="CONSTRUCTION CONTINUATION SHEET" sheetId="8" r:id="rId5"/>
  </sheets>
  <definedNames>
    <definedName name="FeeType">List!$C$1:$C$2</definedName>
    <definedName name="_xlnm.Print_Area" localSheetId="2">'Construction PAY APP'!$B$2:$L$62</definedName>
    <definedName name="_xlnm.Print_Area" localSheetId="0">'PA Instructions'!$C$2:$K$32</definedName>
    <definedName name="_xlnm.Print_Titles" localSheetId="3">'DESIGN PHASE CONTINUATION SHEET'!$1:$9</definedName>
  </definedNames>
  <calcPr calcId="145621"/>
</workbook>
</file>

<file path=xl/calcChain.xml><?xml version="1.0" encoding="utf-8"?>
<calcChain xmlns="http://schemas.openxmlformats.org/spreadsheetml/2006/main">
  <c r="D56" i="8" l="1"/>
  <c r="D57" i="8"/>
  <c r="D54" i="8" l="1"/>
  <c r="G56" i="8" l="1"/>
  <c r="G55" i="8"/>
  <c r="G51" i="8"/>
  <c r="G50" i="8"/>
  <c r="G49" i="8"/>
  <c r="G48" i="8"/>
  <c r="G43" i="8"/>
  <c r="G44" i="8"/>
  <c r="G45" i="8"/>
  <c r="G42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17" i="8"/>
  <c r="G13" i="8"/>
  <c r="G14" i="8"/>
  <c r="G12" i="8"/>
  <c r="D49" i="8"/>
  <c r="E49" i="8"/>
  <c r="C49" i="8"/>
  <c r="E42" i="8"/>
  <c r="E43" i="8"/>
  <c r="E44" i="8"/>
  <c r="E45" i="8"/>
  <c r="D42" i="8"/>
  <c r="D43" i="8"/>
  <c r="D44" i="8"/>
  <c r="D45" i="8"/>
  <c r="C45" i="8"/>
  <c r="C44" i="8"/>
  <c r="C43" i="8"/>
  <c r="C42" i="8"/>
  <c r="G58" i="7"/>
  <c r="E143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E128" i="2"/>
  <c r="E129" i="2"/>
  <c r="E130" i="2"/>
  <c r="E131" i="2"/>
  <c r="E132" i="2"/>
  <c r="E133" i="2"/>
  <c r="E134" i="2"/>
  <c r="E135" i="2"/>
  <c r="E136" i="2"/>
  <c r="E137" i="2"/>
  <c r="E157" i="2" s="1"/>
  <c r="E138" i="2"/>
  <c r="E139" i="2"/>
  <c r="E140" i="2"/>
  <c r="E141" i="2"/>
  <c r="E142" i="2"/>
  <c r="E127" i="2"/>
  <c r="C40" i="8" l="1"/>
  <c r="D40" i="8"/>
  <c r="E40" i="8"/>
  <c r="J43" i="8"/>
  <c r="F40" i="8"/>
  <c r="F48" i="8" s="1"/>
  <c r="F49" i="8" s="1"/>
  <c r="H39" i="8"/>
  <c r="I38" i="8"/>
  <c r="I37" i="8"/>
  <c r="I36" i="8"/>
  <c r="J35" i="8"/>
  <c r="I34" i="8"/>
  <c r="I33" i="8"/>
  <c r="I32" i="8"/>
  <c r="I31" i="8"/>
  <c r="I30" i="8"/>
  <c r="I29" i="8"/>
  <c r="H28" i="8"/>
  <c r="I27" i="8"/>
  <c r="I26" i="8"/>
  <c r="I25" i="8"/>
  <c r="H24" i="8"/>
  <c r="H23" i="8"/>
  <c r="I22" i="8"/>
  <c r="I21" i="8"/>
  <c r="H20" i="8"/>
  <c r="I19" i="8"/>
  <c r="I18" i="8"/>
  <c r="I17" i="8"/>
  <c r="H43" i="8" l="1"/>
  <c r="J38" i="8"/>
  <c r="H38" i="8"/>
  <c r="I39" i="8"/>
  <c r="J20" i="8"/>
  <c r="J19" i="8"/>
  <c r="I28" i="8"/>
  <c r="G40" i="8"/>
  <c r="H40" i="8" s="1"/>
  <c r="I23" i="8"/>
  <c r="J39" i="8"/>
  <c r="H19" i="8"/>
  <c r="J28" i="8"/>
  <c r="J25" i="8"/>
  <c r="J24" i="8"/>
  <c r="I24" i="8"/>
  <c r="H27" i="8"/>
  <c r="J31" i="8"/>
  <c r="J27" i="8"/>
  <c r="J23" i="8"/>
  <c r="I20" i="8"/>
  <c r="H30" i="8"/>
  <c r="J37" i="8"/>
  <c r="J30" i="8"/>
  <c r="J26" i="8"/>
  <c r="J22" i="8"/>
  <c r="J18" i="8"/>
  <c r="J32" i="8"/>
  <c r="J17" i="8"/>
  <c r="J36" i="8"/>
  <c r="J29" i="8"/>
  <c r="J21" i="8"/>
  <c r="H35" i="8"/>
  <c r="I35" i="8"/>
  <c r="E46" i="8"/>
  <c r="H34" i="8"/>
  <c r="J34" i="8"/>
  <c r="J33" i="8"/>
  <c r="D46" i="8"/>
  <c r="H31" i="8"/>
  <c r="H26" i="8"/>
  <c r="H22" i="8"/>
  <c r="H18" i="8"/>
  <c r="H17" i="8"/>
  <c r="H21" i="8"/>
  <c r="H25" i="8"/>
  <c r="H29" i="8"/>
  <c r="H33" i="8"/>
  <c r="H37" i="8"/>
  <c r="H32" i="8"/>
  <c r="H36" i="8"/>
  <c r="I14" i="8"/>
  <c r="I13" i="8"/>
  <c r="F15" i="8"/>
  <c r="F51" i="8" s="1"/>
  <c r="E15" i="8"/>
  <c r="E56" i="8" s="1"/>
  <c r="D15" i="8"/>
  <c r="C15" i="8"/>
  <c r="F153" i="2"/>
  <c r="G153" i="2" s="1"/>
  <c r="F137" i="2"/>
  <c r="F135" i="2"/>
  <c r="K17" i="7"/>
  <c r="C154" i="2"/>
  <c r="F151" i="2"/>
  <c r="F142" i="2"/>
  <c r="G142" i="2" s="1"/>
  <c r="F126" i="2"/>
  <c r="G126" i="2" s="1"/>
  <c r="E124" i="2"/>
  <c r="D124" i="2"/>
  <c r="C124" i="2"/>
  <c r="F123" i="2"/>
  <c r="G123" i="2" s="1"/>
  <c r="F122" i="2"/>
  <c r="H122" i="2" s="1"/>
  <c r="F121" i="2"/>
  <c r="H121" i="2" s="1"/>
  <c r="F120" i="2"/>
  <c r="H120" i="2" s="1"/>
  <c r="F119" i="2"/>
  <c r="G119" i="2" s="1"/>
  <c r="F118" i="2"/>
  <c r="H118" i="2" s="1"/>
  <c r="F117" i="2"/>
  <c r="H117" i="2" s="1"/>
  <c r="F116" i="2"/>
  <c r="H116" i="2" s="1"/>
  <c r="F115" i="2"/>
  <c r="G115" i="2" s="1"/>
  <c r="F114" i="2"/>
  <c r="H114" i="2" s="1"/>
  <c r="F113" i="2"/>
  <c r="H113" i="2" s="1"/>
  <c r="F112" i="2"/>
  <c r="H112" i="2" s="1"/>
  <c r="F111" i="2"/>
  <c r="G111" i="2" s="1"/>
  <c r="F110" i="2"/>
  <c r="H110" i="2" s="1"/>
  <c r="F109" i="2"/>
  <c r="H109" i="2" s="1"/>
  <c r="F108" i="2"/>
  <c r="H108" i="2" s="1"/>
  <c r="F107" i="2"/>
  <c r="G107" i="2" s="1"/>
  <c r="E105" i="2"/>
  <c r="D105" i="2"/>
  <c r="C105" i="2"/>
  <c r="F104" i="2"/>
  <c r="G104" i="2" s="1"/>
  <c r="F103" i="2"/>
  <c r="H103" i="2" s="1"/>
  <c r="F102" i="2"/>
  <c r="H102" i="2" s="1"/>
  <c r="F101" i="2"/>
  <c r="H101" i="2" s="1"/>
  <c r="F100" i="2"/>
  <c r="G100" i="2" s="1"/>
  <c r="F99" i="2"/>
  <c r="H99" i="2" s="1"/>
  <c r="F98" i="2"/>
  <c r="H98" i="2" s="1"/>
  <c r="F97" i="2"/>
  <c r="H97" i="2" s="1"/>
  <c r="F96" i="2"/>
  <c r="G96" i="2" s="1"/>
  <c r="F95" i="2"/>
  <c r="G95" i="2" s="1"/>
  <c r="F94" i="2"/>
  <c r="H94" i="2" s="1"/>
  <c r="F93" i="2"/>
  <c r="H93" i="2" s="1"/>
  <c r="F92" i="2"/>
  <c r="G92" i="2" s="1"/>
  <c r="F91" i="2"/>
  <c r="H91" i="2" s="1"/>
  <c r="F90" i="2"/>
  <c r="H90" i="2" s="1"/>
  <c r="F89" i="2"/>
  <c r="H89" i="2" s="1"/>
  <c r="H88" i="2"/>
  <c r="F88" i="2"/>
  <c r="G88" i="2" s="1"/>
  <c r="E86" i="2"/>
  <c r="D86" i="2"/>
  <c r="C86" i="2"/>
  <c r="F85" i="2"/>
  <c r="G85" i="2" s="1"/>
  <c r="F84" i="2"/>
  <c r="G84" i="2" s="1"/>
  <c r="F83" i="2"/>
  <c r="H83" i="2" s="1"/>
  <c r="F82" i="2"/>
  <c r="H82" i="2" s="1"/>
  <c r="F81" i="2"/>
  <c r="G81" i="2" s="1"/>
  <c r="F80" i="2"/>
  <c r="G80" i="2" s="1"/>
  <c r="F79" i="2"/>
  <c r="H79" i="2" s="1"/>
  <c r="F78" i="2"/>
  <c r="H78" i="2" s="1"/>
  <c r="F77" i="2"/>
  <c r="G77" i="2" s="1"/>
  <c r="F76" i="2"/>
  <c r="G76" i="2" s="1"/>
  <c r="F75" i="2"/>
  <c r="H75" i="2" s="1"/>
  <c r="F74" i="2"/>
  <c r="H74" i="2" s="1"/>
  <c r="F73" i="2"/>
  <c r="G73" i="2" s="1"/>
  <c r="F72" i="2"/>
  <c r="G72" i="2" s="1"/>
  <c r="F71" i="2"/>
  <c r="H71" i="2" s="1"/>
  <c r="F70" i="2"/>
  <c r="H70" i="2" s="1"/>
  <c r="F69" i="2"/>
  <c r="G69" i="2" s="1"/>
  <c r="E67" i="2"/>
  <c r="D67" i="2"/>
  <c r="C67" i="2"/>
  <c r="F66" i="2"/>
  <c r="G66" i="2" s="1"/>
  <c r="F65" i="2"/>
  <c r="G65" i="2" s="1"/>
  <c r="F64" i="2"/>
  <c r="H64" i="2" s="1"/>
  <c r="F63" i="2"/>
  <c r="H63" i="2" s="1"/>
  <c r="F62" i="2"/>
  <c r="G62" i="2" s="1"/>
  <c r="F61" i="2"/>
  <c r="G61" i="2" s="1"/>
  <c r="F60" i="2"/>
  <c r="H60" i="2" s="1"/>
  <c r="F59" i="2"/>
  <c r="H59" i="2" s="1"/>
  <c r="F58" i="2"/>
  <c r="G58" i="2" s="1"/>
  <c r="F57" i="2"/>
  <c r="G57" i="2" s="1"/>
  <c r="F56" i="2"/>
  <c r="H56" i="2" s="1"/>
  <c r="F55" i="2"/>
  <c r="H55" i="2" s="1"/>
  <c r="F54" i="2"/>
  <c r="G54" i="2" s="1"/>
  <c r="F53" i="2"/>
  <c r="G53" i="2" s="1"/>
  <c r="F52" i="2"/>
  <c r="H52" i="2" s="1"/>
  <c r="F51" i="2"/>
  <c r="H51" i="2" s="1"/>
  <c r="F50" i="2"/>
  <c r="G50" i="2" s="1"/>
  <c r="E29" i="2"/>
  <c r="D29" i="2"/>
  <c r="C29" i="2"/>
  <c r="F28" i="2"/>
  <c r="G28" i="2" s="1"/>
  <c r="F27" i="2"/>
  <c r="G27" i="2" s="1"/>
  <c r="F26" i="2"/>
  <c r="H26" i="2" s="1"/>
  <c r="F25" i="2"/>
  <c r="H25" i="2" s="1"/>
  <c r="F24" i="2"/>
  <c r="G24" i="2" s="1"/>
  <c r="F23" i="2"/>
  <c r="G23" i="2" s="1"/>
  <c r="F22" i="2"/>
  <c r="H22" i="2" s="1"/>
  <c r="F21" i="2"/>
  <c r="H21" i="2" s="1"/>
  <c r="F20" i="2"/>
  <c r="G20" i="2" s="1"/>
  <c r="F19" i="2"/>
  <c r="G19" i="2" s="1"/>
  <c r="F18" i="2"/>
  <c r="H18" i="2" s="1"/>
  <c r="F17" i="2"/>
  <c r="H17" i="2" s="1"/>
  <c r="F16" i="2"/>
  <c r="G16" i="2" s="1"/>
  <c r="F15" i="2"/>
  <c r="G15" i="2" s="1"/>
  <c r="F14" i="2"/>
  <c r="H14" i="2" s="1"/>
  <c r="F13" i="2"/>
  <c r="H13" i="2" s="1"/>
  <c r="F12" i="2"/>
  <c r="G12" i="2" s="1"/>
  <c r="I43" i="8" l="1"/>
  <c r="C46" i="8"/>
  <c r="C48" i="8" s="1"/>
  <c r="C50" i="8" s="1"/>
  <c r="C51" i="8" s="1"/>
  <c r="J16" i="7" s="1"/>
  <c r="J18" i="7" s="1"/>
  <c r="H45" i="8"/>
  <c r="I40" i="8"/>
  <c r="J40" i="8"/>
  <c r="F138" i="2"/>
  <c r="G138" i="2" s="1"/>
  <c r="F134" i="2"/>
  <c r="G134" i="2" s="1"/>
  <c r="G113" i="2"/>
  <c r="H14" i="8"/>
  <c r="E48" i="8"/>
  <c r="E50" i="8" s="1"/>
  <c r="E51" i="8" s="1"/>
  <c r="H42" i="8"/>
  <c r="J42" i="8"/>
  <c r="I42" i="8"/>
  <c r="D48" i="8"/>
  <c r="D50" i="8" s="1"/>
  <c r="H96" i="2"/>
  <c r="H72" i="2"/>
  <c r="F141" i="2"/>
  <c r="H141" i="2" s="1"/>
  <c r="F130" i="2"/>
  <c r="H130" i="2" s="1"/>
  <c r="F129" i="2"/>
  <c r="H129" i="2" s="1"/>
  <c r="I12" i="8"/>
  <c r="I15" i="8" s="1"/>
  <c r="H13" i="8"/>
  <c r="G15" i="8"/>
  <c r="H12" i="8"/>
  <c r="H137" i="2"/>
  <c r="H80" i="2"/>
  <c r="G121" i="2"/>
  <c r="H53" i="2"/>
  <c r="F131" i="2"/>
  <c r="G131" i="2" s="1"/>
  <c r="F139" i="2"/>
  <c r="G139" i="2" s="1"/>
  <c r="H104" i="2"/>
  <c r="H61" i="2"/>
  <c r="H19" i="2"/>
  <c r="H23" i="2"/>
  <c r="H57" i="2"/>
  <c r="H65" i="2"/>
  <c r="H76" i="2"/>
  <c r="H84" i="2"/>
  <c r="H100" i="2"/>
  <c r="G109" i="2"/>
  <c r="H92" i="2"/>
  <c r="G117" i="2"/>
  <c r="D143" i="2"/>
  <c r="F132" i="2"/>
  <c r="H132" i="2" s="1"/>
  <c r="F136" i="2"/>
  <c r="H136" i="2" s="1"/>
  <c r="F140" i="2"/>
  <c r="H140" i="2" s="1"/>
  <c r="F133" i="2"/>
  <c r="H133" i="2" s="1"/>
  <c r="F127" i="2"/>
  <c r="H127" i="2" s="1"/>
  <c r="F128" i="2"/>
  <c r="H15" i="2"/>
  <c r="C143" i="2"/>
  <c r="H135" i="2"/>
  <c r="G22" i="2"/>
  <c r="G91" i="2"/>
  <c r="G99" i="2"/>
  <c r="G103" i="2"/>
  <c r="G60" i="2"/>
  <c r="G64" i="2"/>
  <c r="G79" i="2"/>
  <c r="H95" i="2"/>
  <c r="G110" i="2"/>
  <c r="G114" i="2"/>
  <c r="G118" i="2"/>
  <c r="G122" i="2"/>
  <c r="G137" i="2"/>
  <c r="G14" i="2"/>
  <c r="G18" i="2"/>
  <c r="G26" i="2"/>
  <c r="H107" i="2"/>
  <c r="H111" i="2"/>
  <c r="H115" i="2"/>
  <c r="H119" i="2"/>
  <c r="H123" i="2"/>
  <c r="H142" i="2"/>
  <c r="H16" i="2"/>
  <c r="H20" i="2"/>
  <c r="H24" i="2"/>
  <c r="G52" i="2"/>
  <c r="G56" i="2"/>
  <c r="G71" i="2"/>
  <c r="G75" i="2"/>
  <c r="G83" i="2"/>
  <c r="H54" i="2"/>
  <c r="H58" i="2"/>
  <c r="H62" i="2"/>
  <c r="H66" i="2"/>
  <c r="H73" i="2"/>
  <c r="H77" i="2"/>
  <c r="H81" i="2"/>
  <c r="H85" i="2"/>
  <c r="G90" i="2"/>
  <c r="G94" i="2"/>
  <c r="G98" i="2"/>
  <c r="G102" i="2"/>
  <c r="H27" i="2"/>
  <c r="H28" i="2"/>
  <c r="H126" i="2"/>
  <c r="H69" i="2"/>
  <c r="H50" i="2"/>
  <c r="H12" i="2"/>
  <c r="G135" i="2"/>
  <c r="G108" i="2"/>
  <c r="G112" i="2"/>
  <c r="G116" i="2"/>
  <c r="G120" i="2"/>
  <c r="F124" i="2"/>
  <c r="G124" i="2" s="1"/>
  <c r="G89" i="2"/>
  <c r="G93" i="2"/>
  <c r="G97" i="2"/>
  <c r="G101" i="2"/>
  <c r="F105" i="2"/>
  <c r="G105" i="2" s="1"/>
  <c r="G70" i="2"/>
  <c r="G74" i="2"/>
  <c r="G78" i="2"/>
  <c r="G82" i="2"/>
  <c r="F86" i="2"/>
  <c r="G86" i="2" s="1"/>
  <c r="G51" i="2"/>
  <c r="G55" i="2"/>
  <c r="G59" i="2"/>
  <c r="G63" i="2"/>
  <c r="F67" i="2"/>
  <c r="G67" i="2" s="1"/>
  <c r="G13" i="2"/>
  <c r="G17" i="2"/>
  <c r="G21" i="2"/>
  <c r="G25" i="2"/>
  <c r="F29" i="2"/>
  <c r="G29" i="2" s="1"/>
  <c r="I45" i="8" l="1"/>
  <c r="J45" i="8"/>
  <c r="G46" i="8"/>
  <c r="H46" i="8" s="1"/>
  <c r="H44" i="8"/>
  <c r="E54" i="8"/>
  <c r="E55" i="8" s="1"/>
  <c r="E57" i="8" s="1"/>
  <c r="D55" i="8"/>
  <c r="J23" i="7" s="1"/>
  <c r="J44" i="8"/>
  <c r="D51" i="8"/>
  <c r="H134" i="2"/>
  <c r="H138" i="2"/>
  <c r="C157" i="2"/>
  <c r="I16" i="7" s="1"/>
  <c r="I44" i="8"/>
  <c r="G130" i="2"/>
  <c r="G132" i="2"/>
  <c r="G141" i="2"/>
  <c r="H131" i="2"/>
  <c r="G129" i="2"/>
  <c r="G140" i="2"/>
  <c r="H139" i="2"/>
  <c r="H15" i="8"/>
  <c r="F143" i="2"/>
  <c r="G133" i="2"/>
  <c r="H105" i="2"/>
  <c r="G127" i="2"/>
  <c r="G136" i="2"/>
  <c r="H128" i="2"/>
  <c r="G128" i="2"/>
  <c r="H124" i="2"/>
  <c r="H86" i="2"/>
  <c r="H67" i="2"/>
  <c r="H29" i="2"/>
  <c r="I46" i="8" l="1"/>
  <c r="I48" i="8" s="1"/>
  <c r="I49" i="8" s="1"/>
  <c r="I50" i="8" s="1"/>
  <c r="I51" i="8" s="1"/>
  <c r="J46" i="8"/>
  <c r="I18" i="7"/>
  <c r="K18" i="7" s="1"/>
  <c r="K16" i="7"/>
  <c r="H143" i="2"/>
  <c r="G143" i="2"/>
  <c r="F31" i="2"/>
  <c r="F32" i="2"/>
  <c r="G32" i="2" s="1"/>
  <c r="D48" i="2"/>
  <c r="E48" i="2"/>
  <c r="C48" i="2"/>
  <c r="J48" i="8" l="1"/>
  <c r="H48" i="8"/>
  <c r="H32" i="2"/>
  <c r="G31" i="2"/>
  <c r="H31" i="2"/>
  <c r="H50" i="8" l="1"/>
  <c r="H49" i="8"/>
  <c r="J49" i="8"/>
  <c r="J50" i="8" s="1"/>
  <c r="J51" i="8" s="1"/>
  <c r="J21" i="7" s="1"/>
  <c r="K21" i="7" s="1"/>
  <c r="J20" i="7"/>
  <c r="G57" i="8"/>
  <c r="E58" i="8" s="1"/>
  <c r="E154" i="2"/>
  <c r="D154" i="2"/>
  <c r="D157" i="2" s="1"/>
  <c r="I23" i="7" s="1"/>
  <c r="K23" i="7" s="1"/>
  <c r="B153" i="2"/>
  <c r="B150" i="2"/>
  <c r="B151" i="2"/>
  <c r="B152" i="2"/>
  <c r="B149" i="2"/>
  <c r="H51" i="8" l="1"/>
  <c r="I55" i="8"/>
  <c r="I57" i="8" s="1"/>
  <c r="I58" i="8" s="1"/>
  <c r="J22" i="7"/>
  <c r="J24" i="7" s="1"/>
  <c r="F154" i="2"/>
  <c r="F152" i="2"/>
  <c r="F150" i="2"/>
  <c r="F149" i="2"/>
  <c r="F47" i="2"/>
  <c r="G47" i="2" s="1"/>
  <c r="F46" i="2"/>
  <c r="H46" i="2" s="1"/>
  <c r="F45" i="2"/>
  <c r="G45" i="2" s="1"/>
  <c r="F44" i="2"/>
  <c r="G44" i="2" s="1"/>
  <c r="F43" i="2"/>
  <c r="G43" i="2" s="1"/>
  <c r="F42" i="2"/>
  <c r="H42" i="2" s="1"/>
  <c r="F41" i="2"/>
  <c r="G41" i="2" s="1"/>
  <c r="F40" i="2"/>
  <c r="F39" i="2"/>
  <c r="G39" i="2" s="1"/>
  <c r="F38" i="2"/>
  <c r="H38" i="2" s="1"/>
  <c r="F37" i="2"/>
  <c r="G37" i="2" s="1"/>
  <c r="F36" i="2"/>
  <c r="G36" i="2" s="1"/>
  <c r="F35" i="2"/>
  <c r="H35" i="2" s="1"/>
  <c r="F34" i="2"/>
  <c r="H34" i="2" s="1"/>
  <c r="F33" i="2"/>
  <c r="A10" i="2"/>
  <c r="G40" i="2"/>
  <c r="E59" i="8" l="1"/>
  <c r="G59" i="8"/>
  <c r="G152" i="2"/>
  <c r="G150" i="2"/>
  <c r="F157" i="2"/>
  <c r="G35" i="2"/>
  <c r="F48" i="2"/>
  <c r="G151" i="2"/>
  <c r="H39" i="2"/>
  <c r="H47" i="2"/>
  <c r="H43" i="2"/>
  <c r="H36" i="2"/>
  <c r="H40" i="2"/>
  <c r="H44" i="2"/>
  <c r="G34" i="2"/>
  <c r="G38" i="2"/>
  <c r="G42" i="2"/>
  <c r="G46" i="2"/>
  <c r="H33" i="2"/>
  <c r="H37" i="2"/>
  <c r="H41" i="2"/>
  <c r="H45" i="2"/>
  <c r="G33" i="2"/>
  <c r="G149" i="2"/>
  <c r="I20" i="7" l="1"/>
  <c r="I22" i="7" s="1"/>
  <c r="H48" i="2"/>
  <c r="G48" i="2"/>
  <c r="K20" i="7" l="1"/>
  <c r="I24" i="7" l="1"/>
  <c r="K22" i="7"/>
  <c r="K24" i="7" l="1"/>
  <c r="G26" i="7" s="1"/>
</calcChain>
</file>

<file path=xl/sharedStrings.xml><?xml version="1.0" encoding="utf-8"?>
<sst xmlns="http://schemas.openxmlformats.org/spreadsheetml/2006/main" count="348" uniqueCount="221">
  <si>
    <t>A</t>
  </si>
  <si>
    <t>B</t>
  </si>
  <si>
    <t>C</t>
  </si>
  <si>
    <t>D</t>
  </si>
  <si>
    <t>E</t>
  </si>
  <si>
    <t>F</t>
  </si>
  <si>
    <t>G</t>
  </si>
  <si>
    <t>Description of Work</t>
  </si>
  <si>
    <t>WORK COMPLETED</t>
  </si>
  <si>
    <t>Previous Applications</t>
  </si>
  <si>
    <t>This Application</t>
  </si>
  <si>
    <t>ITEM 
No.</t>
  </si>
  <si>
    <t>Scheduled 
Value</t>
  </si>
  <si>
    <t>TOTAL COMPLETED TO DATE (D+E)</t>
  </si>
  <si>
    <t>% (F÷C)</t>
  </si>
  <si>
    <t>BALANCE TO FINISH (C-F)</t>
  </si>
  <si>
    <t>Programming:</t>
  </si>
  <si>
    <t>- Architectural:</t>
  </si>
  <si>
    <t>- MEP Engineer</t>
  </si>
  <si>
    <t>- Structural Engineer</t>
  </si>
  <si>
    <t>- Civil Engineer</t>
  </si>
  <si>
    <t>- LEED Consultant</t>
  </si>
  <si>
    <t>Programming Subtotals:</t>
  </si>
  <si>
    <t>SD Subtotals:</t>
  </si>
  <si>
    <t>Examples:</t>
  </si>
  <si>
    <t>- Landscape Architect</t>
  </si>
  <si>
    <t>- SWPPP</t>
  </si>
  <si>
    <t>- Storm Water Drainange Report</t>
  </si>
  <si>
    <t>- Interior Designer</t>
  </si>
  <si>
    <t>- Data/Comm Designer</t>
  </si>
  <si>
    <t>- Audio/Video Designer</t>
  </si>
  <si>
    <t>- Security System Designer</t>
  </si>
  <si>
    <t>- Code Consultant</t>
  </si>
  <si>
    <t>- Energy Model Consultant</t>
  </si>
  <si>
    <t>- Others</t>
  </si>
  <si>
    <t>Conceptual Design</t>
  </si>
  <si>
    <t>Conceptual Subtotals:</t>
  </si>
  <si>
    <t>Schematic Design</t>
  </si>
  <si>
    <t>Design Development</t>
  </si>
  <si>
    <t>DD Subtotals:</t>
  </si>
  <si>
    <t>Construction Document</t>
  </si>
  <si>
    <t>CD Subtotals:</t>
  </si>
  <si>
    <t>GMP Setting</t>
  </si>
  <si>
    <t>GMP Setting Subtotals:</t>
  </si>
  <si>
    <t>Construction Administration</t>
  </si>
  <si>
    <t>Reimbursable Subtotals:</t>
  </si>
  <si>
    <t>PLEASE COPY THIS FORM ONTO YOUR</t>
  </si>
  <si>
    <t>COMPANY LETTERHEAD</t>
  </si>
  <si>
    <t>RE:</t>
  </si>
  <si>
    <t>Flat Fees</t>
  </si>
  <si>
    <t>NTE Fees</t>
  </si>
  <si>
    <t>**Add or Hide rows as necessary**</t>
  </si>
  <si>
    <t>Welcome to the new Excel version of the DP Pay Application!</t>
  </si>
  <si>
    <t>There are two worksheets that need to be populated:</t>
  </si>
  <si>
    <t>PA Cover Page</t>
  </si>
  <si>
    <t>Print the page on company letterhead</t>
  </si>
  <si>
    <t>Area inside the thick black border is the print area. Please do not adjust this.</t>
  </si>
  <si>
    <t>Columns X through AB are for checks against the Continuation Sheet.</t>
  </si>
  <si>
    <t>Leave all non-applicable areas blank.</t>
  </si>
  <si>
    <t>ContinuationSheet</t>
  </si>
  <si>
    <t>Verify all numbers &amp; calculations. This workbook is not fool-proof.</t>
  </si>
  <si>
    <r>
      <t xml:space="preserve">Any non-applicable Items and Descriptions rows can be </t>
    </r>
    <r>
      <rPr>
        <b/>
        <i/>
        <sz val="11"/>
        <color theme="1"/>
        <rFont val="Calibri"/>
        <family val="2"/>
        <scheme val="minor"/>
      </rPr>
      <t>HIDDEN</t>
    </r>
    <r>
      <rPr>
        <sz val="11"/>
        <color theme="1"/>
        <rFont val="Calibri"/>
        <family val="2"/>
        <scheme val="minor"/>
      </rPr>
      <t>. Do not Delete the rows.</t>
    </r>
  </si>
  <si>
    <t>Column F and G contains formulas and should autopopulate.</t>
  </si>
  <si>
    <r>
      <t xml:space="preserve">1. </t>
    </r>
    <r>
      <rPr>
        <i/>
        <u/>
        <sz val="11"/>
        <color theme="1"/>
        <rFont val="Calibri"/>
        <family val="2"/>
        <scheme val="minor"/>
      </rPr>
      <t>PA Cover Page</t>
    </r>
    <r>
      <rPr>
        <sz val="11"/>
        <color theme="1"/>
        <rFont val="Calibri"/>
        <family val="2"/>
        <scheme val="minor"/>
      </rPr>
      <t xml:space="preserve"> - This page is used to summarize the current payment and acts as the invoice.</t>
    </r>
  </si>
  <si>
    <r>
      <t xml:space="preserve">2. </t>
    </r>
    <r>
      <rPr>
        <i/>
        <u/>
        <sz val="11"/>
        <color theme="1"/>
        <rFont val="Calibri"/>
        <family val="2"/>
        <scheme val="minor"/>
      </rPr>
      <t>ContinuationSheet</t>
    </r>
    <r>
      <rPr>
        <sz val="11"/>
        <color theme="1"/>
        <rFont val="Calibri"/>
        <family val="2"/>
        <scheme val="minor"/>
      </rPr>
      <t xml:space="preserve"> - This page is used to breakdown all charges by Item Number and </t>
    </r>
  </si>
  <si>
    <t xml:space="preserve">  Description and calculates totals.</t>
  </si>
  <si>
    <t>l</t>
  </si>
  <si>
    <t>from the Continuation Sheet or use formulas for calculations.</t>
  </si>
  <si>
    <t>The green cell is a drop down menu. Select Flat Fees or NTE Fees, as appropriate to your contract.</t>
  </si>
  <si>
    <t xml:space="preserve">Enter all scheduled values from the contract and any additional Supplemental Authorizations </t>
  </si>
  <si>
    <t>in Column C - under the applicable Item Number and Description.</t>
  </si>
  <si>
    <t xml:space="preserve">Enter the value of previous applications for each Item/Description in the appropriate </t>
  </si>
  <si>
    <t>rows in Column D.</t>
  </si>
  <si>
    <t xml:space="preserve">Enter the amount being billed for the current application in Column E for each applicable </t>
  </si>
  <si>
    <t>Item/Description.  Current work completed amounts must tie to appropriate backup documentation</t>
  </si>
  <si>
    <t>All yellow cells are input cells. Please enter information in these cells appropriately.</t>
  </si>
  <si>
    <t xml:space="preserve">Fees + Reimbursables Totals: </t>
  </si>
  <si>
    <t>NTE VALUES:</t>
  </si>
  <si>
    <t>Warranty</t>
  </si>
  <si>
    <t xml:space="preserve">All light bluish/grayish cells are calculation cells. Information from these cells are pulled in automatically </t>
  </si>
  <si>
    <t>- Contractor Pre-Construction Services</t>
  </si>
  <si>
    <t xml:space="preserve">NAU PROJECT NAME:  </t>
  </si>
  <si>
    <t xml:space="preserve">NAU PROJECT NUMBER:  </t>
  </si>
  <si>
    <t xml:space="preserve">NAU PROJECT MANAGER:  </t>
  </si>
  <si>
    <t>FOR:</t>
  </si>
  <si>
    <t>DESIGN/BUILD SERVICES FROM</t>
  </si>
  <si>
    <t>THROUGH</t>
  </si>
  <si>
    <t>INITIAL DESIGN/BUILD CONTRACT AMT.</t>
  </si>
  <si>
    <t>CONSTRUCTION</t>
  </si>
  <si>
    <t>TOTAL</t>
  </si>
  <si>
    <t>NET APPROVED CHANGE ORDERS TO DATE</t>
  </si>
  <si>
    <t>CURRENT DESIGN/BUILD CONTRACT AMT.</t>
  </si>
  <si>
    <t>TOTAL COMPLETED AND STORED TO DATE</t>
  </si>
  <si>
    <t>LESS</t>
  </si>
  <si>
    <t>% RETAINAGE</t>
  </si>
  <si>
    <t>TOTAL EARNED LESS RETAINAGE</t>
  </si>
  <si>
    <t>LESS AMOUNT PREVIOUSLY BILLED</t>
  </si>
  <si>
    <t>AMOUNT DUE THIS INVOICE</t>
  </si>
  <si>
    <t>PAY APPLICATION NO.</t>
  </si>
  <si>
    <t>Engineering Lab Building</t>
  </si>
  <si>
    <t>09.987.151</t>
  </si>
  <si>
    <t>Kelly Davis</t>
  </si>
  <si>
    <t>DESIGN-BUILDER PAY APPLICATION</t>
  </si>
  <si>
    <t xml:space="preserve">DATE PREPARED:  </t>
  </si>
  <si>
    <t>H</t>
  </si>
  <si>
    <t>I</t>
  </si>
  <si>
    <t>ITEM</t>
  </si>
  <si>
    <t>No.</t>
  </si>
  <si>
    <t>Scheduled Value</t>
  </si>
  <si>
    <t>TOTAL COMPLETED AND STORED TO DATE (D+E+F)</t>
  </si>
  <si>
    <t>%</t>
  </si>
  <si>
    <t>(G÷C)</t>
  </si>
  <si>
    <t>BALANCE TO FINISH</t>
  </si>
  <si>
    <t>(C-G)</t>
  </si>
  <si>
    <t>RETAINAGE</t>
  </si>
  <si>
    <t>Work in Place</t>
  </si>
  <si>
    <t>Stored Materials (not in D or E)</t>
  </si>
  <si>
    <t>This is a template. DB is to Customize Continuation Sheet based on prices and tasks of the Contract &amp; Executed SA(s)</t>
  </si>
  <si>
    <t>SUMMARY OF CONTRACT</t>
  </si>
  <si>
    <t>SUMMARY SUBTOTALS</t>
  </si>
  <si>
    <t>CONTINUATION SHEET - CONSTRUCTION</t>
  </si>
  <si>
    <t>001</t>
  </si>
  <si>
    <t>Close Out</t>
  </si>
  <si>
    <t>002</t>
  </si>
  <si>
    <t>003</t>
  </si>
  <si>
    <t>Subtotal Non-Taxable</t>
  </si>
  <si>
    <t>N/A</t>
  </si>
  <si>
    <t>1000</t>
  </si>
  <si>
    <t>2000</t>
  </si>
  <si>
    <t>3000</t>
  </si>
  <si>
    <t>4000</t>
  </si>
  <si>
    <t>5000</t>
  </si>
  <si>
    <t>6000</t>
  </si>
  <si>
    <t>7000</t>
  </si>
  <si>
    <t>8000</t>
  </si>
  <si>
    <t>9000</t>
  </si>
  <si>
    <t>10000</t>
  </si>
  <si>
    <t>11000</t>
  </si>
  <si>
    <t>12000</t>
  </si>
  <si>
    <t>13000</t>
  </si>
  <si>
    <t>14000</t>
  </si>
  <si>
    <t>21000</t>
  </si>
  <si>
    <t>22000</t>
  </si>
  <si>
    <t>23000</t>
  </si>
  <si>
    <t>26000</t>
  </si>
  <si>
    <t>27000</t>
  </si>
  <si>
    <t>28000</t>
  </si>
  <si>
    <t>31000</t>
  </si>
  <si>
    <t>32000</t>
  </si>
  <si>
    <t>33000</t>
  </si>
  <si>
    <t>GC's</t>
  </si>
  <si>
    <t>existing conditions</t>
  </si>
  <si>
    <t>concrete</t>
  </si>
  <si>
    <t>masonry</t>
  </si>
  <si>
    <t>metals</t>
  </si>
  <si>
    <t>wood, plastics, composites</t>
  </si>
  <si>
    <t>thermal and moisture protection</t>
  </si>
  <si>
    <t>openings</t>
  </si>
  <si>
    <t>finishes</t>
  </si>
  <si>
    <t>specialties</t>
  </si>
  <si>
    <t>equipment</t>
  </si>
  <si>
    <t>furnishings</t>
  </si>
  <si>
    <t>special construction</t>
  </si>
  <si>
    <t>conveying equipment</t>
  </si>
  <si>
    <t>fire suppression</t>
  </si>
  <si>
    <t>plumbing</t>
  </si>
  <si>
    <t>HVAC</t>
  </si>
  <si>
    <t>electrical</t>
  </si>
  <si>
    <t>communications</t>
  </si>
  <si>
    <t>electronic safety and secuirty</t>
  </si>
  <si>
    <t>earthwork</t>
  </si>
  <si>
    <t>exterior improvements</t>
  </si>
  <si>
    <t>utilities</t>
  </si>
  <si>
    <t>subtotal direct construction costs</t>
  </si>
  <si>
    <t>fee</t>
  </si>
  <si>
    <t>bonds</t>
  </si>
  <si>
    <t>builder's risk</t>
  </si>
  <si>
    <t>general liability</t>
  </si>
  <si>
    <t>subtotal indirect construction costs</t>
  </si>
  <si>
    <t>total direct and indirect costs (taxable)</t>
  </si>
  <si>
    <t>Tax</t>
  </si>
  <si>
    <t>grand total taxable and non-taxable</t>
  </si>
  <si>
    <t>total earned less retention</t>
  </si>
  <si>
    <t>total previously earned less retention</t>
  </si>
  <si>
    <t>total earned less retention minus total previously earned less retention</t>
  </si>
  <si>
    <t>subtotal GMP (taxes, indirects and directs</t>
  </si>
  <si>
    <t>.</t>
  </si>
  <si>
    <t>Balance to finish, including retainage</t>
  </si>
  <si>
    <t>The undersigned Contractor certifies that to the best of the Contractor’s knowledge, information</t>
  </si>
  <si>
    <t>and belief the Work covered by this Application for Payment has been completed in accordance</t>
  </si>
  <si>
    <t xml:space="preserve">with the Contract Documents, that all amounts have been paid by the Contractor for Work for </t>
  </si>
  <si>
    <t xml:space="preserve">which previous Certificates of  Payment were issued and payments received form the Owner, and </t>
  </si>
  <si>
    <t>that current payment shown herein is now due.</t>
  </si>
  <si>
    <t>CONTRACTOR:</t>
  </si>
  <si>
    <t>BY:____________________________________</t>
  </si>
  <si>
    <t>DATE:_______________</t>
  </si>
  <si>
    <t>only to the Contractor named herein.  Issuance, payument and acceptance</t>
  </si>
  <si>
    <t>of payment are without prejudice to any rights of the Owner or Contractor</t>
  </si>
  <si>
    <t>under this Contract.</t>
  </si>
  <si>
    <r>
      <t xml:space="preserve">This certificate is not negotiable, the </t>
    </r>
    <r>
      <rPr>
        <i/>
        <sz val="12"/>
        <color theme="1"/>
        <rFont val="Arial"/>
        <family val="2"/>
      </rPr>
      <t>Amount Due This Invoice</t>
    </r>
    <r>
      <rPr>
        <sz val="12"/>
        <color theme="1"/>
        <rFont val="Arial"/>
        <family val="2"/>
      </rPr>
      <t xml:space="preserve"> is payable </t>
    </r>
  </si>
  <si>
    <t>CHANGE ORDER SUMMARY</t>
  </si>
  <si>
    <t>change orders approved in previous months by Owner</t>
  </si>
  <si>
    <t xml:space="preserve">TOTAL: </t>
  </si>
  <si>
    <t>Subsequent Change Order</t>
  </si>
  <si>
    <t>Number</t>
  </si>
  <si>
    <t>Approved Date</t>
  </si>
  <si>
    <t>Additions $</t>
  </si>
  <si>
    <t>Deductions $</t>
  </si>
  <si>
    <t>Design-Builder Pay Application Instructions</t>
  </si>
  <si>
    <t>CONTINUATION SHEET - DESIGN PHASE</t>
  </si>
  <si>
    <t>NAU DB PAY APPLICATION    FS#60</t>
  </si>
  <si>
    <t xml:space="preserve">(B) Reimbursables - This is a template. </t>
  </si>
  <si>
    <t>DB is to Customize Continuation Sheet based on prices and tasks of the Contract &amp; Executed Amendments or Change Orders</t>
  </si>
  <si>
    <t>DESIGN</t>
  </si>
  <si>
    <t>NET CHANGE BY CHANGE ORDERS:</t>
  </si>
  <si>
    <t>Enter Percentages Below</t>
  </si>
  <si>
    <t>Fee:</t>
  </si>
  <si>
    <t>Bonds:</t>
  </si>
  <si>
    <t>Builder's Risk</t>
  </si>
  <si>
    <t>General Liability:</t>
  </si>
  <si>
    <t>Check Cells/Calculations: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</si>
</sst>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0."/>
    <numFmt numFmtId="165" formatCode="_(&quot;$&quot;* #,##0_);_(&quot;$&quot;* \(#,##0\);_(&quot;$&quot;* &quot;-&quot;??_);_(@_)"/>
    <numFmt numFmtId="167" formatCode="m/d/yy;@"/>
    <numFmt numFmtId="168" formatCode="0.0%"/>
    <numFmt numFmtId="169" formatCode="0.00000%"/>
    <numFmt numFmtId="170" formatCode="0.00000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sz val="7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5"/>
      <color theme="1"/>
      <name val="Wingdings"/>
      <charset val="2"/>
    </font>
    <font>
      <i/>
      <sz val="11"/>
      <color theme="1"/>
      <name val="Arial"/>
      <family val="2"/>
    </font>
    <font>
      <u val="singleAccounting"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6" borderId="21" applyNumberFormat="0" applyAlignment="0" applyProtection="0"/>
    <xf numFmtId="0" fontId="20" fillId="7" borderId="22" applyNumberFormat="0" applyAlignment="0" applyProtection="0"/>
    <xf numFmtId="0" fontId="1" fillId="9" borderId="34" applyNumberFormat="0" applyFont="0" applyAlignment="0" applyProtection="0"/>
  </cellStyleXfs>
  <cellXfs count="240">
    <xf numFmtId="0" fontId="0" fillId="0" borderId="0" xfId="0"/>
    <xf numFmtId="0" fontId="3" fillId="0" borderId="0" xfId="0" applyFont="1"/>
    <xf numFmtId="0" fontId="3" fillId="0" borderId="5" xfId="0" applyFont="1" applyBorder="1"/>
    <xf numFmtId="0" fontId="2" fillId="0" borderId="5" xfId="0" applyFont="1" applyBorder="1" applyAlignment="1">
      <alignment horizontal="right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4" fontId="4" fillId="0" borderId="4" xfId="1" applyFont="1" applyBorder="1" applyAlignment="1">
      <alignment vertical="top" wrapText="1"/>
    </xf>
    <xf numFmtId="44" fontId="4" fillId="0" borderId="3" xfId="1" applyFont="1" applyBorder="1" applyAlignment="1">
      <alignment vertical="top" wrapText="1"/>
    </xf>
    <xf numFmtId="0" fontId="6" fillId="2" borderId="1" xfId="0" applyFont="1" applyFill="1" applyBorder="1" applyAlignment="1">
      <alignment horizontal="center" wrapText="1"/>
    </xf>
    <xf numFmtId="0" fontId="7" fillId="0" borderId="0" xfId="0" applyFont="1"/>
    <xf numFmtId="0" fontId="6" fillId="2" borderId="2" xfId="0" applyFont="1" applyFill="1" applyBorder="1" applyAlignment="1">
      <alignment horizontal="center" wrapText="1"/>
    </xf>
    <xf numFmtId="164" fontId="4" fillId="0" borderId="4" xfId="0" applyNumberFormat="1" applyFont="1" applyBorder="1" applyAlignment="1">
      <alignment horizontal="center" vertical="top" wrapText="1"/>
    </xf>
    <xf numFmtId="44" fontId="6" fillId="0" borderId="4" xfId="1" applyFont="1" applyBorder="1" applyAlignment="1">
      <alignment vertical="top" wrapText="1"/>
    </xf>
    <xf numFmtId="44" fontId="9" fillId="0" borderId="4" xfId="1" quotePrefix="1" applyFont="1" applyBorder="1" applyAlignment="1">
      <alignment horizontal="left" vertical="top" wrapText="1" indent="1"/>
    </xf>
    <xf numFmtId="0" fontId="4" fillId="0" borderId="10" xfId="0" applyFont="1" applyBorder="1"/>
    <xf numFmtId="44" fontId="11" fillId="0" borderId="4" xfId="1" applyFont="1" applyBorder="1" applyAlignment="1">
      <alignment horizontal="right" vertical="top" wrapText="1"/>
    </xf>
    <xf numFmtId="44" fontId="9" fillId="0" borderId="8" xfId="1" quotePrefix="1" applyFont="1" applyBorder="1" applyAlignment="1">
      <alignment horizontal="left" vertical="top" wrapText="1" indent="1"/>
    </xf>
    <xf numFmtId="44" fontId="11" fillId="0" borderId="12" xfId="1" applyFont="1" applyBorder="1" applyAlignment="1">
      <alignment horizontal="right" vertical="top" wrapText="1"/>
    </xf>
    <xf numFmtId="165" fontId="6" fillId="0" borderId="4" xfId="1" applyNumberFormat="1" applyFont="1" applyBorder="1" applyAlignment="1">
      <alignment vertical="top" wrapText="1"/>
    </xf>
    <xf numFmtId="0" fontId="13" fillId="0" borderId="0" xfId="0" applyFont="1" applyBorder="1"/>
    <xf numFmtId="0" fontId="0" fillId="0" borderId="0" xfId="0" applyBorder="1"/>
    <xf numFmtId="0" fontId="4" fillId="0" borderId="20" xfId="0" applyFont="1" applyBorder="1" applyAlignment="1">
      <alignment vertical="top" wrapText="1"/>
    </xf>
    <xf numFmtId="44" fontId="4" fillId="0" borderId="20" xfId="1" applyFont="1" applyBorder="1" applyAlignment="1">
      <alignment vertical="top" wrapText="1"/>
    </xf>
    <xf numFmtId="0" fontId="6" fillId="0" borderId="1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4" fillId="0" borderId="0" xfId="0" applyFont="1" applyBorder="1" applyAlignment="1">
      <alignment horizontal="centerContinuous" vertical="top" wrapText="1"/>
    </xf>
    <xf numFmtId="10" fontId="8" fillId="0" borderId="4" xfId="2" applyNumberFormat="1" applyFont="1" applyBorder="1" applyAlignment="1">
      <alignment horizontal="center" vertical="top" wrapText="1"/>
    </xf>
    <xf numFmtId="10" fontId="16" fillId="0" borderId="4" xfId="2" applyNumberFormat="1" applyFont="1" applyBorder="1" applyAlignment="1">
      <alignment horizontal="center" vertical="top" wrapText="1"/>
    </xf>
    <xf numFmtId="10" fontId="8" fillId="0" borderId="20" xfId="2" applyNumberFormat="1" applyFont="1" applyBorder="1" applyAlignment="1">
      <alignment horizontal="center" vertical="top" wrapText="1"/>
    </xf>
    <xf numFmtId="44" fontId="16" fillId="0" borderId="8" xfId="1" applyNumberFormat="1" applyFont="1" applyBorder="1" applyAlignment="1">
      <alignment vertical="top" wrapText="1"/>
    </xf>
    <xf numFmtId="44" fontId="8" fillId="0" borderId="4" xfId="1" applyNumberFormat="1" applyFont="1" applyBorder="1" applyAlignment="1">
      <alignment vertical="top" wrapText="1"/>
    </xf>
    <xf numFmtId="44" fontId="8" fillId="0" borderId="3" xfId="1" applyNumberFormat="1" applyFont="1" applyBorder="1" applyAlignment="1">
      <alignment vertical="top" wrapText="1"/>
    </xf>
    <xf numFmtId="44" fontId="8" fillId="0" borderId="4" xfId="0" applyNumberFormat="1" applyFont="1" applyBorder="1" applyAlignment="1">
      <alignment vertical="top" wrapText="1"/>
    </xf>
    <xf numFmtId="44" fontId="8" fillId="0" borderId="4" xfId="1" applyFont="1" applyBorder="1" applyAlignment="1">
      <alignment vertical="top" wrapText="1"/>
    </xf>
    <xf numFmtId="44" fontId="8" fillId="0" borderId="8" xfId="1" applyNumberFormat="1" applyFont="1" applyBorder="1" applyAlignment="1">
      <alignment vertical="top" wrapText="1"/>
    </xf>
    <xf numFmtId="44" fontId="16" fillId="0" borderId="4" xfId="1" applyNumberFormat="1" applyFont="1" applyBorder="1" applyAlignment="1">
      <alignment vertical="top" wrapText="1"/>
    </xf>
    <xf numFmtId="44" fontId="18" fillId="5" borderId="2" xfId="1" applyNumberFormat="1" applyFont="1" applyFill="1" applyBorder="1" applyAlignment="1">
      <alignment vertical="top" wrapText="1"/>
    </xf>
    <xf numFmtId="44" fontId="11" fillId="2" borderId="12" xfId="1" applyFont="1" applyFill="1" applyBorder="1" applyAlignment="1">
      <alignment horizontal="right" vertical="top" wrapText="1"/>
    </xf>
    <xf numFmtId="44" fontId="16" fillId="2" borderId="8" xfId="1" applyNumberFormat="1" applyFont="1" applyFill="1" applyBorder="1" applyAlignment="1">
      <alignment vertical="top" wrapText="1"/>
    </xf>
    <xf numFmtId="0" fontId="0" fillId="0" borderId="5" xfId="0" applyBorder="1"/>
    <xf numFmtId="10" fontId="5" fillId="0" borderId="8" xfId="2" applyNumberFormat="1" applyFont="1" applyBorder="1" applyAlignment="1">
      <alignment horizontal="center" vertical="top" wrapText="1"/>
    </xf>
    <xf numFmtId="10" fontId="5" fillId="0" borderId="4" xfId="2" applyNumberFormat="1" applyFont="1" applyBorder="1" applyAlignment="1">
      <alignment horizontal="center" vertical="top" wrapText="1"/>
    </xf>
    <xf numFmtId="10" fontId="22" fillId="0" borderId="8" xfId="2" applyNumberFormat="1" applyFont="1" applyBorder="1" applyAlignment="1">
      <alignment horizontal="center" vertical="top" wrapText="1"/>
    </xf>
    <xf numFmtId="164" fontId="0" fillId="0" borderId="10" xfId="0" applyNumberFormat="1" applyBorder="1"/>
    <xf numFmtId="0" fontId="0" fillId="0" borderId="11" xfId="0" applyBorder="1"/>
    <xf numFmtId="0" fontId="0" fillId="0" borderId="10" xfId="0" applyBorder="1"/>
    <xf numFmtId="0" fontId="13" fillId="0" borderId="10" xfId="0" applyFont="1" applyBorder="1"/>
    <xf numFmtId="0" fontId="0" fillId="0" borderId="17" xfId="0" applyBorder="1"/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0" fillId="0" borderId="10" xfId="0" applyBorder="1" applyAlignment="1">
      <alignment horizontal="left" indent="3"/>
    </xf>
    <xf numFmtId="0" fontId="0" fillId="0" borderId="0" xfId="0" applyBorder="1" applyAlignment="1">
      <alignment horizontal="left" indent="3"/>
    </xf>
    <xf numFmtId="164" fontId="0" fillId="0" borderId="0" xfId="0" applyNumberFormat="1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/>
    <xf numFmtId="0" fontId="25" fillId="0" borderId="10" xfId="0" applyFont="1" applyBorder="1" applyAlignment="1">
      <alignment horizontal="right" vertical="center"/>
    </xf>
    <xf numFmtId="0" fontId="0" fillId="0" borderId="5" xfId="0" applyBorder="1" applyAlignment="1">
      <alignment horizontal="left"/>
    </xf>
    <xf numFmtId="0" fontId="25" fillId="0" borderId="16" xfId="0" applyFont="1" applyBorder="1" applyAlignment="1">
      <alignment horizontal="right" vertical="center"/>
    </xf>
    <xf numFmtId="44" fontId="8" fillId="0" borderId="4" xfId="1" applyFont="1" applyBorder="1" applyAlignment="1">
      <alignment horizontal="left" vertical="center" wrapText="1"/>
    </xf>
    <xf numFmtId="44" fontId="6" fillId="0" borderId="4" xfId="1" applyFont="1" applyBorder="1" applyAlignment="1">
      <alignment horizontal="right" vertical="top" wrapText="1"/>
    </xf>
    <xf numFmtId="44" fontId="16" fillId="0" borderId="4" xfId="1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10" fontId="8" fillId="0" borderId="11" xfId="2" applyNumberFormat="1" applyFont="1" applyBorder="1" applyAlignment="1">
      <alignment horizontal="center" vertical="top" wrapText="1"/>
    </xf>
    <xf numFmtId="44" fontId="8" fillId="0" borderId="17" xfId="0" applyNumberFormat="1" applyFont="1" applyBorder="1" applyAlignment="1">
      <alignment vertical="top" wrapText="1"/>
    </xf>
    <xf numFmtId="10" fontId="8" fillId="0" borderId="10" xfId="2" applyNumberFormat="1" applyFont="1" applyBorder="1" applyAlignment="1">
      <alignment horizontal="center" vertical="top" wrapText="1"/>
    </xf>
    <xf numFmtId="10" fontId="5" fillId="2" borderId="10" xfId="2" applyNumberFormat="1" applyFont="1" applyFill="1" applyBorder="1" applyAlignment="1">
      <alignment horizontal="center" vertical="top" wrapText="1"/>
    </xf>
    <xf numFmtId="10" fontId="5" fillId="2" borderId="23" xfId="2" applyNumberFormat="1" applyFont="1" applyFill="1" applyBorder="1" applyAlignment="1">
      <alignment horizontal="center" vertical="top" wrapText="1"/>
    </xf>
    <xf numFmtId="10" fontId="8" fillId="0" borderId="16" xfId="2" applyNumberFormat="1" applyFont="1" applyBorder="1" applyAlignment="1">
      <alignment horizontal="center" vertical="top" wrapText="1"/>
    </xf>
    <xf numFmtId="44" fontId="16" fillId="0" borderId="4" xfId="1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44" fontId="8" fillId="3" borderId="4" xfId="1" applyNumberFormat="1" applyFont="1" applyFill="1" applyBorder="1" applyAlignment="1">
      <alignment vertical="top" wrapText="1"/>
    </xf>
    <xf numFmtId="44" fontId="8" fillId="3" borderId="8" xfId="1" applyNumberFormat="1" applyFont="1" applyFill="1" applyBorder="1" applyAlignment="1">
      <alignment vertical="top" wrapText="1"/>
    </xf>
    <xf numFmtId="44" fontId="8" fillId="3" borderId="4" xfId="1" applyFont="1" applyFill="1" applyBorder="1" applyAlignment="1">
      <alignment vertical="top" wrapText="1"/>
    </xf>
    <xf numFmtId="44" fontId="8" fillId="3" borderId="4" xfId="1" applyNumberFormat="1" applyFont="1" applyFill="1" applyBorder="1" applyAlignment="1">
      <alignment vertical="top"/>
    </xf>
    <xf numFmtId="44" fontId="8" fillId="0" borderId="4" xfId="1" applyNumberFormat="1" applyFont="1" applyBorder="1" applyAlignment="1">
      <alignment vertical="top"/>
    </xf>
    <xf numFmtId="10" fontId="5" fillId="0" borderId="4" xfId="2" applyNumberFormat="1" applyFont="1" applyBorder="1" applyAlignment="1">
      <alignment horizontal="center" vertical="top"/>
    </xf>
    <xf numFmtId="44" fontId="8" fillId="3" borderId="8" xfId="1" applyNumberFormat="1" applyFont="1" applyFill="1" applyBorder="1" applyAlignment="1">
      <alignment vertical="top"/>
    </xf>
    <xf numFmtId="44" fontId="8" fillId="0" borderId="8" xfId="1" applyNumberFormat="1" applyFont="1" applyBorder="1" applyAlignment="1">
      <alignment vertical="top"/>
    </xf>
    <xf numFmtId="10" fontId="5" fillId="0" borderId="8" xfId="2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distributed"/>
    </xf>
    <xf numFmtId="0" fontId="12" fillId="0" borderId="11" xfId="0" applyFont="1" applyBorder="1" applyAlignment="1">
      <alignment horizontal="center" vertical="distributed"/>
    </xf>
    <xf numFmtId="0" fontId="12" fillId="0" borderId="10" xfId="0" applyFont="1" applyBorder="1" applyAlignment="1">
      <alignment horizontal="center" vertical="distributed"/>
    </xf>
    <xf numFmtId="0" fontId="0" fillId="0" borderId="2" xfId="0" applyBorder="1"/>
    <xf numFmtId="0" fontId="3" fillId="0" borderId="0" xfId="0" applyFont="1" applyBorder="1" applyAlignment="1">
      <alignment horizontal="centerContinuous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4" fillId="0" borderId="4" xfId="1" applyNumberFormat="1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5" fontId="4" fillId="0" borderId="2" xfId="1" applyNumberFormat="1" applyFont="1" applyBorder="1" applyAlignment="1">
      <alignment vertical="center" wrapText="1"/>
    </xf>
    <xf numFmtId="168" fontId="4" fillId="0" borderId="4" xfId="2" applyNumberFormat="1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9" fontId="5" fillId="0" borderId="3" xfId="2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vertical="center"/>
    </xf>
    <xf numFmtId="168" fontId="4" fillId="0" borderId="8" xfId="2" applyNumberFormat="1" applyFont="1" applyBorder="1" applyAlignment="1">
      <alignment vertical="center"/>
    </xf>
    <xf numFmtId="168" fontId="4" fillId="0" borderId="1" xfId="2" applyNumberFormat="1" applyFont="1" applyBorder="1" applyAlignment="1">
      <alignment vertical="center"/>
    </xf>
    <xf numFmtId="0" fontId="26" fillId="0" borderId="0" xfId="0" applyFont="1" applyBorder="1" applyAlignment="1">
      <alignment horizontal="left"/>
    </xf>
    <xf numFmtId="0" fontId="0" fillId="0" borderId="6" xfId="0" applyBorder="1"/>
    <xf numFmtId="0" fontId="3" fillId="0" borderId="27" xfId="0" applyFont="1" applyBorder="1" applyAlignment="1">
      <alignment horizontal="right"/>
    </xf>
    <xf numFmtId="165" fontId="4" fillId="0" borderId="2" xfId="0" applyNumberFormat="1" applyFont="1" applyBorder="1"/>
    <xf numFmtId="165" fontId="3" fillId="0" borderId="6" xfId="0" applyNumberFormat="1" applyFont="1" applyBorder="1"/>
    <xf numFmtId="0" fontId="3" fillId="0" borderId="27" xfId="0" applyFont="1" applyBorder="1"/>
    <xf numFmtId="0" fontId="0" fillId="0" borderId="27" xfId="0" applyBorder="1"/>
    <xf numFmtId="165" fontId="0" fillId="0" borderId="6" xfId="0" applyNumberFormat="1" applyBorder="1"/>
    <xf numFmtId="168" fontId="4" fillId="0" borderId="3" xfId="2" applyNumberFormat="1" applyFont="1" applyBorder="1" applyAlignment="1">
      <alignment vertical="center"/>
    </xf>
    <xf numFmtId="0" fontId="12" fillId="0" borderId="0" xfId="0" applyFont="1"/>
    <xf numFmtId="0" fontId="12" fillId="0" borderId="10" xfId="0" applyFont="1" applyBorder="1"/>
    <xf numFmtId="0" fontId="12" fillId="0" borderId="11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8" xfId="0" applyFont="1" applyBorder="1"/>
    <xf numFmtId="0" fontId="12" fillId="0" borderId="0" xfId="0" applyFont="1" applyFill="1" applyBorder="1"/>
    <xf numFmtId="0" fontId="12" fillId="0" borderId="26" xfId="0" applyFont="1" applyBorder="1" applyAlignment="1">
      <alignment horizontal="center" wrapText="1"/>
    </xf>
    <xf numFmtId="0" fontId="12" fillId="0" borderId="26" xfId="0" applyFont="1" applyBorder="1" applyAlignment="1">
      <alignment horizontal="center"/>
    </xf>
    <xf numFmtId="165" fontId="12" fillId="0" borderId="0" xfId="1" applyNumberFormat="1" applyFont="1" applyBorder="1"/>
    <xf numFmtId="0" fontId="12" fillId="0" borderId="0" xfId="0" quotePrefix="1" applyFont="1" applyBorder="1"/>
    <xf numFmtId="0" fontId="28" fillId="0" borderId="0" xfId="0" applyFont="1" applyAlignment="1">
      <alignment vertical="center"/>
    </xf>
    <xf numFmtId="0" fontId="28" fillId="0" borderId="0" xfId="0" applyFont="1" applyBorder="1" applyAlignment="1"/>
    <xf numFmtId="0" fontId="2" fillId="0" borderId="0" xfId="0" applyFont="1" applyBorder="1" applyAlignment="1">
      <alignment vertical="center"/>
    </xf>
    <xf numFmtId="0" fontId="12" fillId="0" borderId="0" xfId="0" applyFont="1" applyBorder="1" applyAlignment="1"/>
    <xf numFmtId="0" fontId="2" fillId="0" borderId="0" xfId="0" applyFont="1" applyBorder="1" applyAlignment="1"/>
    <xf numFmtId="0" fontId="29" fillId="0" borderId="0" xfId="0" applyFont="1" applyBorder="1" applyAlignment="1"/>
    <xf numFmtId="0" fontId="30" fillId="0" borderId="0" xfId="0" applyFont="1" applyAlignment="1">
      <alignment vertical="center"/>
    </xf>
    <xf numFmtId="0" fontId="28" fillId="0" borderId="0" xfId="0" applyFont="1"/>
    <xf numFmtId="0" fontId="12" fillId="0" borderId="16" xfId="0" applyFont="1" applyBorder="1"/>
    <xf numFmtId="0" fontId="12" fillId="0" borderId="5" xfId="0" applyFont="1" applyBorder="1"/>
    <xf numFmtId="0" fontId="12" fillId="0" borderId="17" xfId="0" applyFont="1" applyBorder="1"/>
    <xf numFmtId="0" fontId="29" fillId="0" borderId="0" xfId="0" applyFont="1" applyBorder="1"/>
    <xf numFmtId="0" fontId="12" fillId="0" borderId="28" xfId="0" applyFont="1" applyBorder="1"/>
    <xf numFmtId="0" fontId="12" fillId="0" borderId="24" xfId="0" applyFont="1" applyBorder="1"/>
    <xf numFmtId="0" fontId="12" fillId="0" borderId="29" xfId="0" applyFont="1" applyBorder="1"/>
    <xf numFmtId="0" fontId="12" fillId="0" borderId="25" xfId="0" applyFont="1" applyBorder="1"/>
    <xf numFmtId="0" fontId="12" fillId="0" borderId="30" xfId="0" applyFont="1" applyBorder="1"/>
    <xf numFmtId="0" fontId="12" fillId="0" borderId="26" xfId="0" applyFont="1" applyBorder="1"/>
    <xf numFmtId="0" fontId="12" fillId="0" borderId="31" xfId="0" applyFont="1" applyBorder="1"/>
    <xf numFmtId="0" fontId="12" fillId="0" borderId="33" xfId="0" applyFont="1" applyBorder="1"/>
    <xf numFmtId="0" fontId="12" fillId="0" borderId="10" xfId="0" applyFont="1" applyBorder="1" applyAlignment="1">
      <alignment horizontal="right"/>
    </xf>
    <xf numFmtId="0" fontId="12" fillId="9" borderId="13" xfId="5" applyFont="1" applyBorder="1"/>
    <xf numFmtId="167" fontId="12" fillId="9" borderId="13" xfId="5" applyNumberFormat="1" applyFont="1" applyBorder="1" applyAlignment="1">
      <alignment horizontal="center"/>
    </xf>
    <xf numFmtId="0" fontId="12" fillId="9" borderId="18" xfId="5" applyFont="1" applyBorder="1"/>
    <xf numFmtId="0" fontId="12" fillId="9" borderId="13" xfId="5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44" fontId="21" fillId="6" borderId="0" xfId="3" applyNumberFormat="1" applyFont="1" applyBorder="1" applyAlignment="1"/>
    <xf numFmtId="44" fontId="21" fillId="6" borderId="13" xfId="3" applyNumberFormat="1" applyFont="1" applyBorder="1" applyAlignment="1"/>
    <xf numFmtId="44" fontId="21" fillId="6" borderId="35" xfId="3" applyNumberFormat="1" applyFont="1" applyBorder="1" applyAlignment="1"/>
    <xf numFmtId="44" fontId="12" fillId="9" borderId="13" xfId="5" applyNumberFormat="1" applyFont="1" applyBorder="1" applyAlignment="1">
      <alignment horizontal="center"/>
    </xf>
    <xf numFmtId="165" fontId="12" fillId="3" borderId="26" xfId="1" applyNumberFormat="1" applyFont="1" applyFill="1" applyBorder="1"/>
    <xf numFmtId="44" fontId="32" fillId="10" borderId="1" xfId="3" applyNumberFormat="1" applyFont="1" applyFill="1" applyBorder="1" applyAlignment="1"/>
    <xf numFmtId="44" fontId="21" fillId="6" borderId="19" xfId="3" applyNumberFormat="1" applyFont="1" applyBorder="1" applyAlignment="1"/>
    <xf numFmtId="44" fontId="21" fillId="6" borderId="36" xfId="3" applyNumberFormat="1" applyFont="1" applyBorder="1" applyAlignment="1"/>
    <xf numFmtId="165" fontId="4" fillId="3" borderId="4" xfId="1" applyNumberFormat="1" applyFont="1" applyFill="1" applyBorder="1" applyAlignment="1">
      <alignment vertical="center"/>
    </xf>
    <xf numFmtId="165" fontId="27" fillId="3" borderId="8" xfId="1" applyNumberFormat="1" applyFont="1" applyFill="1" applyBorder="1" applyAlignment="1">
      <alignment vertical="center"/>
    </xf>
    <xf numFmtId="165" fontId="4" fillId="8" borderId="4" xfId="1" applyNumberFormat="1" applyFont="1" applyFill="1" applyBorder="1" applyAlignment="1">
      <alignment horizontal="center" vertical="center"/>
    </xf>
    <xf numFmtId="165" fontId="4" fillId="8" borderId="8" xfId="1" applyNumberFormat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vertical="center"/>
    </xf>
    <xf numFmtId="165" fontId="4" fillId="0" borderId="8" xfId="1" applyNumberFormat="1" applyFont="1" applyFill="1" applyBorder="1" applyAlignment="1">
      <alignment vertical="center"/>
    </xf>
    <xf numFmtId="165" fontId="4" fillId="3" borderId="8" xfId="1" applyNumberFormat="1" applyFont="1" applyFill="1" applyBorder="1" applyAlignment="1">
      <alignment vertical="center"/>
    </xf>
    <xf numFmtId="10" fontId="0" fillId="9" borderId="37" xfId="2" applyNumberFormat="1" applyFont="1" applyFill="1" applyBorder="1"/>
    <xf numFmtId="0" fontId="0" fillId="0" borderId="16" xfId="0" applyBorder="1"/>
    <xf numFmtId="10" fontId="0" fillId="9" borderId="38" xfId="2" applyNumberFormat="1" applyFont="1" applyFill="1" applyBorder="1"/>
    <xf numFmtId="10" fontId="0" fillId="9" borderId="39" xfId="2" applyNumberFormat="1" applyFont="1" applyFill="1" applyBorder="1"/>
    <xf numFmtId="0" fontId="0" fillId="0" borderId="40" xfId="0" applyBorder="1"/>
    <xf numFmtId="0" fontId="0" fillId="0" borderId="41" xfId="0" applyBorder="1"/>
    <xf numFmtId="0" fontId="23" fillId="4" borderId="9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6" fillId="2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right" vertical="top" wrapText="1"/>
    </xf>
    <xf numFmtId="0" fontId="17" fillId="5" borderId="2" xfId="0" applyFont="1" applyFill="1" applyBorder="1" applyAlignment="1">
      <alignment horizontal="right" vertical="top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14" fontId="12" fillId="3" borderId="33" xfId="0" applyNumberFormat="1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49" fontId="12" fillId="3" borderId="33" xfId="0" applyNumberFormat="1" applyFont="1" applyFill="1" applyBorder="1" applyAlignment="1">
      <alignment horizontal="center"/>
    </xf>
    <xf numFmtId="49" fontId="12" fillId="3" borderId="31" xfId="0" applyNumberFormat="1" applyFont="1" applyFill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9" xfId="0" applyFont="1" applyBorder="1" applyAlignment="1">
      <alignment horizontal="center" vertical="distributed"/>
    </xf>
    <xf numFmtId="0" fontId="12" fillId="0" borderId="14" xfId="0" applyFont="1" applyBorder="1" applyAlignment="1">
      <alignment horizontal="center" vertical="distributed"/>
    </xf>
    <xf numFmtId="0" fontId="12" fillId="0" borderId="15" xfId="0" applyFont="1" applyBorder="1" applyAlignment="1">
      <alignment horizontal="center" vertical="distributed"/>
    </xf>
    <xf numFmtId="0" fontId="12" fillId="0" borderId="10" xfId="0" applyFont="1" applyBorder="1" applyAlignment="1">
      <alignment horizontal="center" vertical="distributed"/>
    </xf>
    <xf numFmtId="0" fontId="12" fillId="0" borderId="0" xfId="0" applyFont="1" applyBorder="1" applyAlignment="1">
      <alignment horizontal="center" vertical="distributed"/>
    </xf>
    <xf numFmtId="0" fontId="12" fillId="0" borderId="11" xfId="0" applyFont="1" applyBorder="1" applyAlignment="1">
      <alignment horizontal="center" vertical="distributed"/>
    </xf>
    <xf numFmtId="167" fontId="12" fillId="9" borderId="13" xfId="5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5" fontId="20" fillId="7" borderId="22" xfId="4" applyNumberForma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4" fillId="0" borderId="0" xfId="1" applyNumberFormat="1" applyFont="1" applyBorder="1" applyAlignment="1">
      <alignment vertical="center" wrapText="1"/>
    </xf>
    <xf numFmtId="168" fontId="4" fillId="0" borderId="0" xfId="2" applyNumberFormat="1" applyFont="1" applyBorder="1" applyAlignment="1">
      <alignment vertical="center"/>
    </xf>
    <xf numFmtId="165" fontId="4" fillId="0" borderId="14" xfId="1" applyNumberFormat="1" applyFont="1" applyBorder="1" applyAlignment="1">
      <alignment vertical="center" wrapText="1"/>
    </xf>
    <xf numFmtId="168" fontId="4" fillId="0" borderId="14" xfId="2" applyNumberFormat="1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3" fillId="0" borderId="10" xfId="0" applyFont="1" applyBorder="1"/>
    <xf numFmtId="165" fontId="4" fillId="0" borderId="0" xfId="1" applyNumberFormat="1" applyFont="1" applyBorder="1"/>
    <xf numFmtId="165" fontId="3" fillId="0" borderId="0" xfId="0" applyNumberFormat="1" applyFont="1" applyBorder="1"/>
    <xf numFmtId="165" fontId="4" fillId="0" borderId="0" xfId="0" applyNumberFormat="1" applyFont="1" applyBorder="1"/>
    <xf numFmtId="170" fontId="0" fillId="0" borderId="0" xfId="2" applyNumberFormat="1" applyFont="1" applyBorder="1"/>
    <xf numFmtId="169" fontId="0" fillId="0" borderId="0" xfId="2" applyNumberFormat="1" applyFont="1" applyBorder="1"/>
    <xf numFmtId="0" fontId="7" fillId="8" borderId="1" xfId="0" applyFont="1" applyFill="1" applyBorder="1" applyAlignment="1">
      <alignment vertical="center" wrapText="1"/>
    </xf>
  </cellXfs>
  <cellStyles count="6">
    <cellStyle name="Calculation" xfId="3" builtinId="22"/>
    <cellStyle name="Check Cell" xfId="4" builtinId="23"/>
    <cellStyle name="Currency" xfId="1" builtinId="4"/>
    <cellStyle name="Normal" xfId="0" builtinId="0"/>
    <cellStyle name="Note" xfId="5" builtinId="10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32</xdr:row>
      <xdr:rowOff>19049</xdr:rowOff>
    </xdr:from>
    <xdr:to>
      <xdr:col>10</xdr:col>
      <xdr:colOff>1028700</xdr:colOff>
      <xdr:row>41</xdr:row>
      <xdr:rowOff>104774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6172200" y="6886574"/>
          <a:ext cx="2190750" cy="2047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State of Arizona               )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)ss.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County of Coconino          )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Subscribed and sworn before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 this day of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_______________________, 20__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Notary Public: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My commission expires: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0</xdr:colOff>
      <xdr:row>45</xdr:row>
      <xdr:rowOff>19049</xdr:rowOff>
    </xdr:from>
    <xdr:to>
      <xdr:col>10</xdr:col>
      <xdr:colOff>1009650</xdr:colOff>
      <xdr:row>50</xdr:row>
      <xdr:rowOff>190500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6572250" y="9648824"/>
          <a:ext cx="2171700" cy="1171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NAU FACILIY USE ONLY</a:t>
          </a: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(PM/DATE)                   (AD/DATE)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(BM/DATE)                   (DR/DATE)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GridLines="0" zoomScale="120" zoomScaleNormal="120" zoomScaleSheetLayoutView="90" workbookViewId="0">
      <selection activeCell="C4" sqref="C4"/>
    </sheetView>
  </sheetViews>
  <sheetFormatPr defaultRowHeight="15" x14ac:dyDescent="0.25"/>
  <cols>
    <col min="3" max="3" width="4" customWidth="1"/>
    <col min="5" max="5" width="11.5703125" customWidth="1"/>
    <col min="6" max="6" width="11" customWidth="1"/>
    <col min="10" max="10" width="12.42578125" customWidth="1"/>
    <col min="11" max="11" width="19.85546875" customWidth="1"/>
  </cols>
  <sheetData>
    <row r="1" spans="3:12" ht="15.75" thickBot="1" x14ac:dyDescent="0.3">
      <c r="L1" s="20"/>
    </row>
    <row r="2" spans="3:12" ht="15" customHeight="1" x14ac:dyDescent="0.25">
      <c r="C2" s="185" t="s">
        <v>208</v>
      </c>
      <c r="D2" s="186"/>
      <c r="E2" s="186"/>
      <c r="F2" s="186"/>
      <c r="G2" s="186"/>
      <c r="H2" s="186"/>
      <c r="I2" s="186"/>
      <c r="J2" s="186"/>
      <c r="K2" s="187"/>
      <c r="L2" s="20"/>
    </row>
    <row r="3" spans="3:12" ht="15" customHeight="1" thickBot="1" x14ac:dyDescent="0.3">
      <c r="C3" s="188"/>
      <c r="D3" s="189"/>
      <c r="E3" s="189"/>
      <c r="F3" s="189"/>
      <c r="G3" s="189"/>
      <c r="H3" s="189"/>
      <c r="I3" s="189"/>
      <c r="J3" s="189"/>
      <c r="K3" s="190"/>
      <c r="L3" s="20"/>
    </row>
    <row r="4" spans="3:12" ht="8.25" customHeight="1" x14ac:dyDescent="0.25">
      <c r="C4" s="47"/>
      <c r="D4" s="57"/>
      <c r="E4" s="20"/>
      <c r="F4" s="20"/>
      <c r="G4" s="20"/>
      <c r="H4" s="20"/>
      <c r="I4" s="20"/>
      <c r="J4" s="20"/>
      <c r="K4" s="48"/>
      <c r="L4" s="20"/>
    </row>
    <row r="5" spans="3:12" x14ac:dyDescent="0.25">
      <c r="C5" s="191" t="s">
        <v>52</v>
      </c>
      <c r="D5" s="192"/>
      <c r="E5" s="192"/>
      <c r="F5" s="192"/>
      <c r="G5" s="192"/>
      <c r="H5" s="192"/>
      <c r="I5" s="192"/>
      <c r="J5" s="192"/>
      <c r="K5" s="193"/>
      <c r="L5" s="59"/>
    </row>
    <row r="6" spans="3:12" x14ac:dyDescent="0.25">
      <c r="C6" s="47"/>
      <c r="D6" s="57"/>
      <c r="E6" s="20"/>
      <c r="F6" s="20"/>
      <c r="G6" s="20"/>
      <c r="H6" s="20"/>
      <c r="I6" s="20"/>
      <c r="J6" s="20"/>
      <c r="K6" s="48"/>
      <c r="L6" s="20"/>
    </row>
    <row r="7" spans="3:12" x14ac:dyDescent="0.25">
      <c r="C7" s="49" t="s">
        <v>53</v>
      </c>
      <c r="D7" s="20"/>
      <c r="E7" s="20"/>
      <c r="F7" s="20"/>
      <c r="G7" s="20"/>
      <c r="H7" s="20"/>
      <c r="I7" s="20"/>
      <c r="J7" s="20"/>
      <c r="K7" s="48"/>
      <c r="L7" s="20"/>
    </row>
    <row r="8" spans="3:12" x14ac:dyDescent="0.25">
      <c r="C8" s="54" t="s">
        <v>63</v>
      </c>
      <c r="D8" s="53"/>
      <c r="E8" s="20"/>
      <c r="F8" s="20"/>
      <c r="G8" s="20"/>
      <c r="H8" s="20"/>
      <c r="I8" s="20"/>
      <c r="J8" s="20"/>
      <c r="K8" s="48"/>
      <c r="L8" s="20"/>
    </row>
    <row r="9" spans="3:12" x14ac:dyDescent="0.25">
      <c r="C9" s="54" t="s">
        <v>64</v>
      </c>
      <c r="D9" s="53"/>
      <c r="E9" s="20"/>
      <c r="F9" s="20"/>
      <c r="G9" s="20"/>
      <c r="H9" s="20"/>
      <c r="I9" s="20"/>
      <c r="J9" s="20"/>
      <c r="K9" s="48"/>
      <c r="L9" s="20"/>
    </row>
    <row r="10" spans="3:12" x14ac:dyDescent="0.25">
      <c r="C10" s="55" t="s">
        <v>65</v>
      </c>
      <c r="D10" s="56"/>
      <c r="E10" s="20"/>
      <c r="F10" s="20"/>
      <c r="G10" s="20"/>
      <c r="H10" s="20"/>
      <c r="I10" s="20"/>
      <c r="J10" s="20"/>
      <c r="K10" s="48"/>
      <c r="L10" s="20"/>
    </row>
    <row r="11" spans="3:12" x14ac:dyDescent="0.25">
      <c r="C11" s="55"/>
      <c r="D11" s="56"/>
      <c r="E11" s="20"/>
      <c r="F11" s="20"/>
      <c r="G11" s="20"/>
      <c r="H11" s="20"/>
      <c r="I11" s="20"/>
      <c r="J11" s="20"/>
      <c r="K11" s="48"/>
      <c r="L11" s="20"/>
    </row>
    <row r="12" spans="3:12" x14ac:dyDescent="0.25">
      <c r="C12" s="50" t="s">
        <v>54</v>
      </c>
      <c r="D12" s="19"/>
      <c r="E12" s="20"/>
      <c r="F12" s="20"/>
      <c r="G12" s="20"/>
      <c r="H12" s="20"/>
      <c r="I12" s="20"/>
      <c r="J12" s="20"/>
      <c r="K12" s="48"/>
      <c r="L12" s="20"/>
    </row>
    <row r="13" spans="3:12" x14ac:dyDescent="0.25">
      <c r="C13" s="60" t="s">
        <v>66</v>
      </c>
      <c r="D13" s="58" t="s">
        <v>75</v>
      </c>
      <c r="E13" s="20"/>
      <c r="F13" s="20"/>
      <c r="G13" s="20"/>
      <c r="H13" s="20"/>
      <c r="I13" s="20"/>
      <c r="J13" s="20"/>
      <c r="K13" s="48"/>
      <c r="L13" s="20"/>
    </row>
    <row r="14" spans="3:12" x14ac:dyDescent="0.25">
      <c r="C14" s="60" t="s">
        <v>66</v>
      </c>
      <c r="D14" s="58" t="s">
        <v>79</v>
      </c>
      <c r="E14" s="20"/>
      <c r="F14" s="20"/>
      <c r="G14" s="20"/>
      <c r="H14" s="20"/>
      <c r="I14" s="20"/>
      <c r="J14" s="20"/>
      <c r="K14" s="48"/>
      <c r="L14" s="20"/>
    </row>
    <row r="15" spans="3:12" x14ac:dyDescent="0.25">
      <c r="C15" s="60"/>
      <c r="D15" s="52" t="s">
        <v>67</v>
      </c>
      <c r="E15" s="20"/>
      <c r="F15" s="20"/>
      <c r="G15" s="20"/>
      <c r="H15" s="20"/>
      <c r="I15" s="20"/>
      <c r="J15" s="20"/>
      <c r="K15" s="48"/>
      <c r="L15" s="20"/>
    </row>
    <row r="16" spans="3:12" x14ac:dyDescent="0.25">
      <c r="C16" s="60" t="s">
        <v>66</v>
      </c>
      <c r="D16" s="58" t="s">
        <v>68</v>
      </c>
      <c r="E16" s="20"/>
      <c r="F16" s="20"/>
      <c r="G16" s="20"/>
      <c r="H16" s="20"/>
      <c r="I16" s="20"/>
      <c r="J16" s="20"/>
      <c r="K16" s="48"/>
      <c r="L16" s="20"/>
    </row>
    <row r="17" spans="3:12" x14ac:dyDescent="0.25">
      <c r="C17" s="60" t="s">
        <v>66</v>
      </c>
      <c r="D17" s="58" t="s">
        <v>57</v>
      </c>
      <c r="E17" s="20"/>
      <c r="F17" s="20"/>
      <c r="G17" s="20"/>
      <c r="H17" s="20"/>
      <c r="I17" s="20"/>
      <c r="J17" s="20"/>
      <c r="K17" s="48"/>
      <c r="L17" s="20"/>
    </row>
    <row r="18" spans="3:12" x14ac:dyDescent="0.25">
      <c r="C18" s="60" t="s">
        <v>66</v>
      </c>
      <c r="D18" s="58" t="s">
        <v>58</v>
      </c>
      <c r="E18" s="20"/>
      <c r="F18" s="20"/>
      <c r="G18" s="20"/>
      <c r="H18" s="20"/>
      <c r="I18" s="20"/>
      <c r="J18" s="20"/>
      <c r="K18" s="48"/>
      <c r="L18" s="20"/>
    </row>
    <row r="19" spans="3:12" x14ac:dyDescent="0.25">
      <c r="C19" s="60" t="s">
        <v>66</v>
      </c>
      <c r="D19" s="58" t="s">
        <v>60</v>
      </c>
      <c r="E19" s="20"/>
      <c r="F19" s="20"/>
      <c r="G19" s="20"/>
      <c r="H19" s="20"/>
      <c r="I19" s="20"/>
      <c r="J19" s="20"/>
      <c r="K19" s="48"/>
      <c r="L19" s="20"/>
    </row>
    <row r="20" spans="3:12" x14ac:dyDescent="0.25">
      <c r="C20" s="60" t="s">
        <v>66</v>
      </c>
      <c r="D20" s="58" t="s">
        <v>56</v>
      </c>
      <c r="E20" s="20"/>
      <c r="F20" s="20"/>
      <c r="G20" s="20"/>
      <c r="H20" s="20"/>
      <c r="I20" s="20"/>
      <c r="J20" s="20"/>
      <c r="K20" s="48"/>
      <c r="L20" s="20"/>
    </row>
    <row r="21" spans="3:12" x14ac:dyDescent="0.25">
      <c r="C21" s="60" t="s">
        <v>66</v>
      </c>
      <c r="D21" s="58" t="s">
        <v>55</v>
      </c>
      <c r="E21" s="20"/>
      <c r="F21" s="20"/>
      <c r="G21" s="20"/>
      <c r="H21" s="20"/>
      <c r="I21" s="20"/>
      <c r="J21" s="20"/>
      <c r="K21" s="48"/>
      <c r="L21" s="20"/>
    </row>
    <row r="22" spans="3:12" x14ac:dyDescent="0.25">
      <c r="C22" s="49"/>
      <c r="D22" s="20"/>
      <c r="E22" s="20"/>
      <c r="F22" s="20"/>
      <c r="G22" s="20"/>
      <c r="H22" s="20"/>
      <c r="I22" s="20"/>
      <c r="J22" s="20"/>
      <c r="K22" s="48"/>
      <c r="L22" s="20"/>
    </row>
    <row r="23" spans="3:12" x14ac:dyDescent="0.25">
      <c r="C23" s="50" t="s">
        <v>59</v>
      </c>
      <c r="D23" s="19"/>
      <c r="E23" s="20"/>
      <c r="F23" s="20"/>
      <c r="G23" s="20"/>
      <c r="H23" s="20"/>
      <c r="I23" s="20"/>
      <c r="J23" s="20"/>
      <c r="K23" s="48"/>
      <c r="L23" s="20"/>
    </row>
    <row r="24" spans="3:12" x14ac:dyDescent="0.25">
      <c r="C24" s="60" t="s">
        <v>66</v>
      </c>
      <c r="D24" s="58" t="s">
        <v>69</v>
      </c>
      <c r="E24" s="58"/>
      <c r="F24" s="20"/>
      <c r="G24" s="20"/>
      <c r="H24" s="20"/>
      <c r="I24" s="20"/>
      <c r="J24" s="20"/>
      <c r="K24" s="48"/>
      <c r="L24" s="20"/>
    </row>
    <row r="25" spans="3:12" x14ac:dyDescent="0.25">
      <c r="C25" s="60"/>
      <c r="D25" s="52" t="s">
        <v>70</v>
      </c>
      <c r="E25" s="58"/>
      <c r="F25" s="20"/>
      <c r="G25" s="20"/>
      <c r="H25" s="20"/>
      <c r="I25" s="20"/>
      <c r="J25" s="20"/>
      <c r="K25" s="48"/>
      <c r="L25" s="20"/>
    </row>
    <row r="26" spans="3:12" x14ac:dyDescent="0.25">
      <c r="C26" s="60" t="s">
        <v>66</v>
      </c>
      <c r="D26" s="58" t="s">
        <v>61</v>
      </c>
      <c r="E26" s="58"/>
      <c r="F26" s="20"/>
      <c r="G26" s="20"/>
      <c r="H26" s="20"/>
      <c r="I26" s="20"/>
      <c r="J26" s="20"/>
      <c r="K26" s="48"/>
      <c r="L26" s="20"/>
    </row>
    <row r="27" spans="3:12" x14ac:dyDescent="0.25">
      <c r="C27" s="60" t="s">
        <v>66</v>
      </c>
      <c r="D27" s="58" t="s">
        <v>71</v>
      </c>
      <c r="E27" s="58"/>
      <c r="F27" s="20"/>
      <c r="G27" s="20"/>
      <c r="H27" s="20"/>
      <c r="I27" s="20"/>
      <c r="J27" s="20"/>
      <c r="K27" s="48"/>
      <c r="L27" s="20"/>
    </row>
    <row r="28" spans="3:12" x14ac:dyDescent="0.25">
      <c r="C28" s="60"/>
      <c r="D28" s="58" t="s">
        <v>72</v>
      </c>
      <c r="E28" s="58"/>
      <c r="F28" s="20"/>
      <c r="G28" s="20"/>
      <c r="H28" s="20"/>
      <c r="I28" s="20"/>
      <c r="J28" s="20"/>
      <c r="K28" s="48"/>
      <c r="L28" s="20"/>
    </row>
    <row r="29" spans="3:12" x14ac:dyDescent="0.25">
      <c r="C29" s="60" t="s">
        <v>66</v>
      </c>
      <c r="D29" s="58" t="s">
        <v>73</v>
      </c>
      <c r="E29" s="58"/>
      <c r="F29" s="20"/>
      <c r="G29" s="20"/>
      <c r="H29" s="20"/>
      <c r="I29" s="20"/>
      <c r="J29" s="20"/>
      <c r="K29" s="48"/>
      <c r="L29" s="20"/>
    </row>
    <row r="30" spans="3:12" x14ac:dyDescent="0.25">
      <c r="C30" s="49"/>
      <c r="D30" s="52" t="s">
        <v>74</v>
      </c>
      <c r="E30" s="53"/>
      <c r="F30" s="20"/>
      <c r="G30" s="20"/>
      <c r="H30" s="20"/>
      <c r="I30" s="20"/>
      <c r="J30" s="20"/>
      <c r="K30" s="48"/>
      <c r="L30" s="20"/>
    </row>
    <row r="31" spans="3:12" x14ac:dyDescent="0.25">
      <c r="C31" s="60" t="s">
        <v>66</v>
      </c>
      <c r="D31" s="58" t="s">
        <v>62</v>
      </c>
      <c r="E31" s="58"/>
      <c r="F31" s="20"/>
      <c r="G31" s="20"/>
      <c r="H31" s="20"/>
      <c r="I31" s="20"/>
      <c r="J31" s="20"/>
      <c r="K31" s="48"/>
      <c r="L31" s="20"/>
    </row>
    <row r="32" spans="3:12" ht="15.75" thickBot="1" x14ac:dyDescent="0.3">
      <c r="C32" s="62" t="s">
        <v>66</v>
      </c>
      <c r="D32" s="61" t="s">
        <v>60</v>
      </c>
      <c r="E32" s="61"/>
      <c r="F32" s="43"/>
      <c r="G32" s="43"/>
      <c r="H32" s="43"/>
      <c r="I32" s="43"/>
      <c r="J32" s="43"/>
      <c r="K32" s="51"/>
      <c r="L32" s="20"/>
    </row>
  </sheetData>
  <mergeCells count="2">
    <mergeCell ref="C2:K3"/>
    <mergeCell ref="C5:K5"/>
  </mergeCells>
  <printOptions horizontalCentered="1"/>
  <pageMargins left="0.62" right="0.5" top="0.75" bottom="0.75" header="0.3" footer="0.3"/>
  <pageSetup scale="98" orientation="portrait" r:id="rId1"/>
  <headerFooter>
    <oddFooter>&amp;LDESIGN PROFESSIONAL PAY APPLICATION INSTRUCTIONS&amp;RPage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C2"/>
  <sheetViews>
    <sheetView workbookViewId="0">
      <selection activeCell="C3" sqref="C3"/>
    </sheetView>
  </sheetViews>
  <sheetFormatPr defaultRowHeight="15" x14ac:dyDescent="0.25"/>
  <sheetData>
    <row r="1" spans="3:3" x14ac:dyDescent="0.25">
      <c r="C1" t="s">
        <v>49</v>
      </c>
    </row>
    <row r="2" spans="3:3" x14ac:dyDescent="0.25">
      <c r="C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showGridLines="0" workbookViewId="0">
      <selection activeCell="S12" sqref="S12"/>
    </sheetView>
  </sheetViews>
  <sheetFormatPr defaultRowHeight="15.75" x14ac:dyDescent="0.25"/>
  <cols>
    <col min="1" max="1" width="9.140625" style="126"/>
    <col min="2" max="2" width="8" style="126" customWidth="1"/>
    <col min="3" max="3" width="9.140625" style="126"/>
    <col min="4" max="4" width="12.7109375" style="126" bestFit="1" customWidth="1"/>
    <col min="5" max="6" width="9.28515625" style="126" bestFit="1" customWidth="1"/>
    <col min="7" max="7" width="13.85546875" style="126" customWidth="1"/>
    <col min="8" max="8" width="13.140625" style="126" customWidth="1"/>
    <col min="9" max="9" width="15.140625" style="126" customWidth="1"/>
    <col min="10" max="10" width="17.42578125" style="126" customWidth="1"/>
    <col min="11" max="11" width="16.7109375" style="126" customWidth="1"/>
    <col min="12" max="16384" width="9.140625" style="126"/>
  </cols>
  <sheetData>
    <row r="1" spans="2:12" ht="16.5" thickBot="1" x14ac:dyDescent="0.3"/>
    <row r="2" spans="2:12" x14ac:dyDescent="0.25">
      <c r="B2" s="212" t="s">
        <v>46</v>
      </c>
      <c r="C2" s="213"/>
      <c r="D2" s="213"/>
      <c r="E2" s="213"/>
      <c r="F2" s="213"/>
      <c r="G2" s="213"/>
      <c r="H2" s="213"/>
      <c r="I2" s="213"/>
      <c r="J2" s="213"/>
      <c r="K2" s="213"/>
      <c r="L2" s="214"/>
    </row>
    <row r="3" spans="2:12" x14ac:dyDescent="0.25">
      <c r="B3" s="215" t="s">
        <v>47</v>
      </c>
      <c r="C3" s="216"/>
      <c r="D3" s="216"/>
      <c r="E3" s="216"/>
      <c r="F3" s="216"/>
      <c r="G3" s="216"/>
      <c r="H3" s="216"/>
      <c r="I3" s="216"/>
      <c r="J3" s="216"/>
      <c r="K3" s="216"/>
      <c r="L3" s="217"/>
    </row>
    <row r="4" spans="2:12" x14ac:dyDescent="0.25">
      <c r="B4" s="86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2:12" x14ac:dyDescent="0.25">
      <c r="B5" s="127"/>
      <c r="C5" s="219" t="s">
        <v>102</v>
      </c>
      <c r="D5" s="219"/>
      <c r="E5" s="219"/>
      <c r="F5" s="219"/>
      <c r="G5" s="219"/>
      <c r="H5" s="219"/>
      <c r="I5" s="219"/>
      <c r="J5" s="219"/>
      <c r="K5" s="219"/>
      <c r="L5" s="128"/>
    </row>
    <row r="6" spans="2:12" x14ac:dyDescent="0.25">
      <c r="B6" s="127"/>
      <c r="C6" s="129"/>
      <c r="D6" s="129"/>
      <c r="E6" s="129"/>
      <c r="F6" s="129"/>
      <c r="G6" s="129"/>
      <c r="H6" s="129"/>
      <c r="I6" s="129"/>
      <c r="J6" s="129"/>
      <c r="K6" s="129"/>
      <c r="L6" s="128"/>
    </row>
    <row r="7" spans="2:12" x14ac:dyDescent="0.25">
      <c r="B7" s="127"/>
      <c r="C7" s="130"/>
      <c r="D7" s="130"/>
      <c r="E7" s="130"/>
      <c r="F7" s="130"/>
      <c r="G7" s="130"/>
      <c r="H7" s="130"/>
      <c r="I7" s="130"/>
      <c r="J7" s="130"/>
      <c r="K7" s="130"/>
      <c r="L7" s="128"/>
    </row>
    <row r="8" spans="2:12" x14ac:dyDescent="0.25">
      <c r="B8" s="158" t="s">
        <v>48</v>
      </c>
      <c r="D8" s="130"/>
      <c r="E8" s="131" t="s">
        <v>81</v>
      </c>
      <c r="F8" s="159" t="s">
        <v>99</v>
      </c>
      <c r="G8" s="159"/>
      <c r="H8" s="159"/>
      <c r="I8" s="159"/>
      <c r="J8" s="159"/>
      <c r="K8" s="130"/>
      <c r="L8" s="128"/>
    </row>
    <row r="9" spans="2:12" x14ac:dyDescent="0.25">
      <c r="B9" s="158"/>
      <c r="D9" s="130"/>
      <c r="E9" s="131" t="s">
        <v>82</v>
      </c>
      <c r="F9" s="159" t="s">
        <v>100</v>
      </c>
      <c r="G9" s="159"/>
      <c r="H9" s="159"/>
      <c r="I9" s="159"/>
      <c r="J9" s="159"/>
      <c r="K9" s="130"/>
      <c r="L9" s="128"/>
    </row>
    <row r="10" spans="2:12" x14ac:dyDescent="0.25">
      <c r="B10" s="158"/>
      <c r="D10" s="130"/>
      <c r="E10" s="131" t="s">
        <v>83</v>
      </c>
      <c r="F10" s="161" t="s">
        <v>101</v>
      </c>
      <c r="G10" s="161"/>
      <c r="H10" s="159"/>
      <c r="I10" s="159"/>
      <c r="J10" s="159"/>
      <c r="K10" s="130"/>
      <c r="L10" s="128"/>
    </row>
    <row r="11" spans="2:12" x14ac:dyDescent="0.25">
      <c r="B11" s="158"/>
      <c r="D11" s="130"/>
      <c r="E11" s="131" t="s">
        <v>103</v>
      </c>
      <c r="F11" s="160">
        <v>42180</v>
      </c>
      <c r="G11" s="159"/>
      <c r="I11" s="131" t="s">
        <v>98</v>
      </c>
      <c r="J11" s="162">
        <v>5</v>
      </c>
      <c r="K11" s="130"/>
      <c r="L11" s="128"/>
    </row>
    <row r="12" spans="2:12" x14ac:dyDescent="0.25">
      <c r="B12" s="158"/>
      <c r="C12" s="130"/>
      <c r="D12" s="130"/>
      <c r="E12" s="130"/>
      <c r="F12" s="130"/>
      <c r="G12" s="130"/>
      <c r="H12" s="130"/>
      <c r="I12" s="130"/>
      <c r="J12" s="130"/>
      <c r="K12" s="130"/>
      <c r="L12" s="128"/>
    </row>
    <row r="13" spans="2:12" x14ac:dyDescent="0.25">
      <c r="B13" s="158" t="s">
        <v>84</v>
      </c>
      <c r="C13" s="133" t="s">
        <v>85</v>
      </c>
      <c r="D13" s="130"/>
      <c r="E13" s="130"/>
      <c r="F13" s="218">
        <v>42156</v>
      </c>
      <c r="G13" s="218"/>
      <c r="H13" s="130" t="s">
        <v>86</v>
      </c>
      <c r="I13" s="218">
        <v>42185</v>
      </c>
      <c r="J13" s="218"/>
      <c r="K13" s="129"/>
      <c r="L13" s="128"/>
    </row>
    <row r="14" spans="2:12" x14ac:dyDescent="0.25">
      <c r="B14" s="127"/>
      <c r="C14" s="130"/>
      <c r="D14" s="130"/>
      <c r="E14" s="130"/>
      <c r="F14" s="130"/>
      <c r="G14" s="130"/>
      <c r="H14" s="130"/>
      <c r="I14" s="130"/>
      <c r="J14" s="130"/>
      <c r="K14" s="130"/>
      <c r="L14" s="128"/>
    </row>
    <row r="15" spans="2:12" x14ac:dyDescent="0.25">
      <c r="B15" s="127"/>
      <c r="D15" s="130"/>
      <c r="E15" s="130"/>
      <c r="F15" s="130"/>
      <c r="G15" s="130"/>
      <c r="I15" s="134" t="s">
        <v>213</v>
      </c>
      <c r="J15" s="135" t="s">
        <v>88</v>
      </c>
      <c r="K15" s="135" t="s">
        <v>89</v>
      </c>
      <c r="L15" s="128"/>
    </row>
    <row r="16" spans="2:12" x14ac:dyDescent="0.25">
      <c r="B16" s="127"/>
      <c r="C16" s="133" t="s">
        <v>87</v>
      </c>
      <c r="D16" s="130"/>
      <c r="E16" s="130"/>
      <c r="F16" s="130"/>
      <c r="G16" s="130"/>
      <c r="H16" s="163"/>
      <c r="I16" s="164">
        <f>+'DESIGN PHASE CONTINUATION SHEET'!C157</f>
        <v>980908</v>
      </c>
      <c r="J16" s="164">
        <f>+'CONSTRUCTION CONTINUATION SHEET'!C51</f>
        <v>1234778.0098124999</v>
      </c>
      <c r="K16" s="164">
        <f>+J16+I16</f>
        <v>2215686.0098124999</v>
      </c>
      <c r="L16" s="128"/>
    </row>
    <row r="17" spans="2:12" x14ac:dyDescent="0.25">
      <c r="B17" s="127"/>
      <c r="C17" s="130" t="s">
        <v>90</v>
      </c>
      <c r="D17" s="130"/>
      <c r="E17" s="130"/>
      <c r="F17" s="130"/>
      <c r="G17" s="130"/>
      <c r="H17" s="163"/>
      <c r="I17" s="165">
        <v>0</v>
      </c>
      <c r="J17" s="165">
        <v>0</v>
      </c>
      <c r="K17" s="165">
        <f t="shared" ref="K17:K18" si="0">+J17+I17</f>
        <v>0</v>
      </c>
      <c r="L17" s="128"/>
    </row>
    <row r="18" spans="2:12" ht="16.5" thickBot="1" x14ac:dyDescent="0.3">
      <c r="B18" s="127"/>
      <c r="C18" s="133" t="s">
        <v>91</v>
      </c>
      <c r="D18" s="130"/>
      <c r="E18" s="130"/>
      <c r="F18" s="130"/>
      <c r="G18" s="130"/>
      <c r="H18" s="163"/>
      <c r="I18" s="166">
        <f>SUM(I16:I17)</f>
        <v>980908</v>
      </c>
      <c r="J18" s="166">
        <f>SUM(J16:J17)</f>
        <v>1234778.0098124999</v>
      </c>
      <c r="K18" s="166">
        <f t="shared" si="0"/>
        <v>2215686.0098124999</v>
      </c>
      <c r="L18" s="128"/>
    </row>
    <row r="19" spans="2:12" ht="16.5" thickTop="1" x14ac:dyDescent="0.25">
      <c r="B19" s="127"/>
      <c r="C19" s="130"/>
      <c r="D19" s="130"/>
      <c r="E19" s="130"/>
      <c r="F19" s="130"/>
      <c r="G19" s="130"/>
      <c r="H19" s="130"/>
      <c r="I19" s="136"/>
      <c r="J19" s="136"/>
      <c r="K19" s="136"/>
      <c r="L19" s="128"/>
    </row>
    <row r="20" spans="2:12" x14ac:dyDescent="0.25">
      <c r="B20" s="127"/>
      <c r="C20" s="133" t="s">
        <v>92</v>
      </c>
      <c r="D20" s="130"/>
      <c r="E20" s="130"/>
      <c r="F20" s="130"/>
      <c r="G20" s="130"/>
      <c r="H20" s="163"/>
      <c r="I20" s="164">
        <f>+'DESIGN PHASE CONTINUATION SHEET'!F157</f>
        <v>537073.24</v>
      </c>
      <c r="J20" s="164">
        <f>+'CONSTRUCTION CONTINUATION SHEET'!G51</f>
        <v>548424.12692785496</v>
      </c>
      <c r="K20" s="164">
        <f>+J20+I20</f>
        <v>1085497.3669278549</v>
      </c>
      <c r="L20" s="128"/>
    </row>
    <row r="21" spans="2:12" x14ac:dyDescent="0.25">
      <c r="B21" s="127"/>
      <c r="C21" s="130"/>
      <c r="D21" s="131" t="s">
        <v>93</v>
      </c>
      <c r="E21" s="162">
        <v>10</v>
      </c>
      <c r="F21" s="137" t="s">
        <v>94</v>
      </c>
      <c r="G21" s="130"/>
      <c r="H21" s="163"/>
      <c r="I21" s="164">
        <v>0</v>
      </c>
      <c r="J21" s="164">
        <f>-'CONSTRUCTION CONTINUATION SHEET'!J51</f>
        <v>-37893.262692785502</v>
      </c>
      <c r="K21" s="164">
        <f>+J21+I21</f>
        <v>-37893.262692785502</v>
      </c>
      <c r="L21" s="128"/>
    </row>
    <row r="22" spans="2:12" x14ac:dyDescent="0.25">
      <c r="B22" s="127"/>
      <c r="C22" s="130"/>
      <c r="D22" s="130"/>
      <c r="E22" s="130" t="s">
        <v>95</v>
      </c>
      <c r="F22" s="130"/>
      <c r="G22" s="130"/>
      <c r="H22" s="163"/>
      <c r="I22" s="164">
        <f>+I20+I21</f>
        <v>537073.24</v>
      </c>
      <c r="J22" s="164">
        <f>+J20+J21</f>
        <v>510530.86423506949</v>
      </c>
      <c r="K22" s="164">
        <f>+J22+I22</f>
        <v>1047604.1042350695</v>
      </c>
      <c r="L22" s="128"/>
    </row>
    <row r="23" spans="2:12" ht="16.5" thickBot="1" x14ac:dyDescent="0.3">
      <c r="B23" s="127"/>
      <c r="C23" s="130"/>
      <c r="D23" s="130" t="s">
        <v>96</v>
      </c>
      <c r="E23" s="130"/>
      <c r="F23" s="130"/>
      <c r="G23" s="130"/>
      <c r="H23" s="163"/>
      <c r="I23" s="164">
        <f>+'DESIGN PHASE CONTINUATION SHEET'!D157</f>
        <v>519652.33999999997</v>
      </c>
      <c r="J23" s="164">
        <f>+'CONSTRUCTION CONTINUATION SHEET'!D57</f>
        <v>218236.35758526751</v>
      </c>
      <c r="K23" s="164">
        <f>+J23+I23</f>
        <v>737888.69758526748</v>
      </c>
      <c r="L23" s="128"/>
    </row>
    <row r="24" spans="2:12" ht="16.5" thickBot="1" x14ac:dyDescent="0.3">
      <c r="B24" s="127"/>
      <c r="C24" s="130"/>
      <c r="D24" s="130"/>
      <c r="E24" s="130" t="s">
        <v>97</v>
      </c>
      <c r="F24" s="130"/>
      <c r="G24" s="130"/>
      <c r="H24" s="163"/>
      <c r="I24" s="170">
        <f>+I22-I23</f>
        <v>17420.900000000023</v>
      </c>
      <c r="J24" s="171">
        <f>+J22-J23</f>
        <v>292294.50664980197</v>
      </c>
      <c r="K24" s="169">
        <f>+K22-K23</f>
        <v>309715.406649802</v>
      </c>
      <c r="L24" s="128"/>
    </row>
    <row r="25" spans="2:12" x14ac:dyDescent="0.25">
      <c r="B25" s="127"/>
      <c r="C25" s="130"/>
      <c r="D25" s="130"/>
      <c r="E25" s="130"/>
      <c r="F25" s="130"/>
      <c r="G25" s="130"/>
      <c r="H25" s="130"/>
      <c r="I25" s="136"/>
      <c r="J25" s="136"/>
      <c r="K25" s="136"/>
      <c r="L25" s="128"/>
    </row>
    <row r="26" spans="2:12" x14ac:dyDescent="0.25">
      <c r="B26" s="127"/>
      <c r="C26" s="130" t="s">
        <v>187</v>
      </c>
      <c r="D26" s="130"/>
      <c r="E26" s="130"/>
      <c r="F26" s="130"/>
      <c r="G26" s="164">
        <f>+K18-K23-K24</f>
        <v>1168081.9055774305</v>
      </c>
      <c r="H26" s="130"/>
      <c r="I26" s="136"/>
      <c r="J26" s="136"/>
      <c r="K26" s="136"/>
      <c r="L26" s="128"/>
    </row>
    <row r="27" spans="2:12" x14ac:dyDescent="0.25">
      <c r="B27" s="127"/>
      <c r="C27" s="130"/>
      <c r="D27" s="130"/>
      <c r="E27" s="130"/>
      <c r="F27" s="130"/>
      <c r="G27" s="130"/>
      <c r="H27" s="130"/>
      <c r="I27" s="136"/>
      <c r="J27" s="136"/>
      <c r="K27" s="136"/>
      <c r="L27" s="128"/>
    </row>
    <row r="28" spans="2:12" x14ac:dyDescent="0.25">
      <c r="B28" s="127"/>
      <c r="C28" s="138" t="s">
        <v>188</v>
      </c>
      <c r="D28" s="139"/>
      <c r="E28" s="139"/>
      <c r="F28" s="139"/>
      <c r="G28" s="139"/>
      <c r="H28" s="139"/>
      <c r="I28" s="136"/>
      <c r="J28" s="136"/>
      <c r="K28" s="136"/>
      <c r="L28" s="128"/>
    </row>
    <row r="29" spans="2:12" x14ac:dyDescent="0.25">
      <c r="B29" s="127"/>
      <c r="C29" s="138" t="s">
        <v>189</v>
      </c>
      <c r="D29" s="139"/>
      <c r="E29" s="139"/>
      <c r="F29" s="139"/>
      <c r="G29" s="139"/>
      <c r="H29" s="139"/>
      <c r="I29" s="136"/>
      <c r="J29" s="136"/>
      <c r="K29" s="136"/>
      <c r="L29" s="128"/>
    </row>
    <row r="30" spans="2:12" x14ac:dyDescent="0.25">
      <c r="B30" s="127"/>
      <c r="C30" s="138" t="s">
        <v>190</v>
      </c>
      <c r="D30" s="139"/>
      <c r="E30" s="139"/>
      <c r="F30" s="139"/>
      <c r="G30" s="139"/>
      <c r="H30" s="139"/>
      <c r="I30" s="136"/>
      <c r="J30" s="136"/>
      <c r="K30" s="136"/>
      <c r="L30" s="128"/>
    </row>
    <row r="31" spans="2:12" x14ac:dyDescent="0.25">
      <c r="B31" s="127"/>
      <c r="C31" s="138" t="s">
        <v>191</v>
      </c>
      <c r="D31" s="139"/>
      <c r="E31" s="139"/>
      <c r="F31" s="139"/>
      <c r="G31" s="139"/>
      <c r="H31" s="139"/>
      <c r="I31" s="136"/>
      <c r="J31" s="136"/>
      <c r="K31" s="136"/>
      <c r="L31" s="128"/>
    </row>
    <row r="32" spans="2:12" x14ac:dyDescent="0.25">
      <c r="B32" s="127"/>
      <c r="C32" s="138" t="s">
        <v>192</v>
      </c>
      <c r="D32" s="139"/>
      <c r="E32" s="139"/>
      <c r="F32" s="139"/>
      <c r="G32" s="139"/>
      <c r="H32" s="139"/>
      <c r="I32" s="136"/>
      <c r="J32" s="136"/>
      <c r="K32" s="136"/>
      <c r="L32" s="128"/>
    </row>
    <row r="33" spans="2:12" x14ac:dyDescent="0.25">
      <c r="B33" s="127"/>
      <c r="C33" s="140" t="s">
        <v>193</v>
      </c>
      <c r="D33" s="141"/>
      <c r="E33" s="141"/>
      <c r="F33" s="141"/>
      <c r="G33" s="141"/>
      <c r="H33" s="141"/>
      <c r="I33" s="136"/>
      <c r="J33" s="136"/>
      <c r="K33" s="136"/>
      <c r="L33" s="128"/>
    </row>
    <row r="34" spans="2:12" ht="28.5" customHeight="1" x14ac:dyDescent="0.25">
      <c r="B34" s="127"/>
      <c r="C34" s="142" t="s">
        <v>194</v>
      </c>
      <c r="D34" s="143"/>
      <c r="E34" s="143"/>
      <c r="F34" s="143"/>
      <c r="G34" s="143" t="s">
        <v>195</v>
      </c>
      <c r="H34" s="143"/>
      <c r="I34" s="136"/>
      <c r="J34" s="136"/>
      <c r="K34" s="136"/>
      <c r="L34" s="128"/>
    </row>
    <row r="35" spans="2:12" x14ac:dyDescent="0.25">
      <c r="B35" s="127"/>
      <c r="C35" s="130"/>
      <c r="D35" s="130"/>
      <c r="E35" s="130"/>
      <c r="F35" s="130"/>
      <c r="G35" s="130"/>
      <c r="H35" s="130"/>
      <c r="I35" s="136"/>
      <c r="J35" s="136"/>
      <c r="K35" s="136"/>
      <c r="L35" s="128"/>
    </row>
    <row r="36" spans="2:12" x14ac:dyDescent="0.25">
      <c r="B36" s="127"/>
      <c r="C36" s="130"/>
      <c r="D36" s="130"/>
      <c r="E36" s="130"/>
      <c r="F36" s="130"/>
      <c r="G36" s="130"/>
      <c r="H36" s="130"/>
      <c r="I36" s="136"/>
      <c r="J36" s="136"/>
      <c r="K36" s="136"/>
      <c r="L36" s="128"/>
    </row>
    <row r="37" spans="2:12" x14ac:dyDescent="0.25">
      <c r="B37" s="127"/>
      <c r="C37" s="144"/>
      <c r="D37" s="145"/>
      <c r="E37" s="130"/>
      <c r="F37" s="130"/>
      <c r="G37" s="130"/>
      <c r="H37" s="130"/>
      <c r="I37" s="136"/>
      <c r="J37" s="136"/>
      <c r="K37" s="136"/>
      <c r="L37" s="128"/>
    </row>
    <row r="38" spans="2:12" x14ac:dyDescent="0.25">
      <c r="B38" s="127"/>
      <c r="C38" s="138" t="s">
        <v>199</v>
      </c>
      <c r="D38" s="145"/>
      <c r="E38" s="130"/>
      <c r="F38" s="130"/>
      <c r="G38" s="130"/>
      <c r="H38" s="130"/>
      <c r="I38" s="130"/>
      <c r="J38" s="130"/>
      <c r="K38" s="130"/>
      <c r="L38" s="128"/>
    </row>
    <row r="39" spans="2:12" x14ac:dyDescent="0.25">
      <c r="B39" s="127"/>
      <c r="C39" s="138" t="s">
        <v>196</v>
      </c>
      <c r="D39" s="145"/>
      <c r="E39" s="130"/>
      <c r="F39" s="130"/>
      <c r="G39" s="130"/>
      <c r="H39" s="130"/>
      <c r="I39" s="130"/>
      <c r="J39" s="130"/>
      <c r="K39" s="130"/>
      <c r="L39" s="128"/>
    </row>
    <row r="40" spans="2:12" x14ac:dyDescent="0.25">
      <c r="B40" s="127"/>
      <c r="C40" s="138" t="s">
        <v>197</v>
      </c>
      <c r="D40" s="145"/>
      <c r="E40" s="130"/>
      <c r="F40" s="130"/>
      <c r="G40" s="130"/>
      <c r="H40" s="130"/>
      <c r="I40" s="130"/>
      <c r="J40" s="130"/>
      <c r="K40" s="130"/>
      <c r="L40" s="128"/>
    </row>
    <row r="41" spans="2:12" x14ac:dyDescent="0.25">
      <c r="B41" s="127"/>
      <c r="C41" s="145" t="s">
        <v>198</v>
      </c>
      <c r="D41" s="138"/>
      <c r="E41" s="130"/>
      <c r="F41" s="130"/>
      <c r="G41" s="130"/>
      <c r="H41" s="130"/>
      <c r="I41" s="130"/>
      <c r="J41" s="130"/>
      <c r="K41" s="130"/>
      <c r="L41" s="128"/>
    </row>
    <row r="42" spans="2:12" x14ac:dyDescent="0.25">
      <c r="B42" s="127"/>
      <c r="C42" s="145"/>
      <c r="D42" s="138"/>
      <c r="E42" s="130"/>
      <c r="F42" s="130"/>
      <c r="G42" s="130"/>
      <c r="H42" s="130"/>
      <c r="I42" s="130"/>
      <c r="J42" s="130"/>
      <c r="K42" s="130"/>
      <c r="L42" s="128"/>
    </row>
    <row r="43" spans="2:12" x14ac:dyDescent="0.25">
      <c r="B43" s="127"/>
      <c r="C43" s="138"/>
      <c r="D43" s="145"/>
      <c r="E43" s="130"/>
      <c r="F43" s="130"/>
      <c r="G43" s="130"/>
      <c r="H43" s="130"/>
      <c r="I43" s="130"/>
      <c r="J43" s="130"/>
      <c r="K43" s="130"/>
      <c r="L43" s="128"/>
    </row>
    <row r="44" spans="2:12" x14ac:dyDescent="0.25">
      <c r="B44" s="127"/>
      <c r="C44" s="130"/>
      <c r="D44" s="130"/>
      <c r="E44" s="130"/>
      <c r="F44" s="130"/>
      <c r="G44" s="130"/>
      <c r="H44" s="130"/>
      <c r="I44" s="130"/>
      <c r="J44" s="130"/>
      <c r="K44" s="130"/>
      <c r="L44" s="128"/>
    </row>
    <row r="45" spans="2:12" x14ac:dyDescent="0.25">
      <c r="B45" s="127"/>
      <c r="C45" s="149" t="s">
        <v>200</v>
      </c>
      <c r="D45" s="130"/>
      <c r="E45" s="130"/>
      <c r="F45" s="130"/>
      <c r="G45" s="130"/>
      <c r="H45" s="130"/>
      <c r="I45" s="130"/>
      <c r="J45" s="130"/>
      <c r="K45" s="130"/>
      <c r="L45" s="128"/>
    </row>
    <row r="46" spans="2:12" x14ac:dyDescent="0.25">
      <c r="B46" s="127"/>
      <c r="C46" s="150" t="s">
        <v>201</v>
      </c>
      <c r="D46" s="151"/>
      <c r="E46" s="151"/>
      <c r="F46" s="151"/>
      <c r="G46" s="151"/>
      <c r="H46" s="152"/>
      <c r="I46" s="130"/>
      <c r="J46" s="130"/>
      <c r="K46" s="130"/>
      <c r="L46" s="128"/>
    </row>
    <row r="47" spans="2:12" x14ac:dyDescent="0.25">
      <c r="B47" s="127"/>
      <c r="C47" s="153" t="s">
        <v>202</v>
      </c>
      <c r="D47" s="167"/>
      <c r="E47" s="130"/>
      <c r="F47" s="130"/>
      <c r="G47" s="130"/>
      <c r="H47" s="154"/>
      <c r="I47" s="130"/>
      <c r="J47" s="130"/>
      <c r="K47" s="130"/>
      <c r="L47" s="128"/>
    </row>
    <row r="48" spans="2:12" x14ac:dyDescent="0.25">
      <c r="B48" s="127"/>
      <c r="C48" s="157" t="s">
        <v>203</v>
      </c>
      <c r="D48" s="132"/>
      <c r="E48" s="132"/>
      <c r="F48" s="132"/>
      <c r="G48" s="132"/>
      <c r="H48" s="156"/>
      <c r="I48" s="130"/>
      <c r="J48" s="130"/>
      <c r="K48" s="130"/>
      <c r="L48" s="128"/>
    </row>
    <row r="49" spans="2:12" x14ac:dyDescent="0.25">
      <c r="B49" s="127"/>
      <c r="C49" s="220" t="s">
        <v>204</v>
      </c>
      <c r="D49" s="220"/>
      <c r="E49" s="210" t="s">
        <v>205</v>
      </c>
      <c r="F49" s="211"/>
      <c r="G49" s="155" t="s">
        <v>206</v>
      </c>
      <c r="H49" s="155" t="s">
        <v>207</v>
      </c>
      <c r="I49" s="130"/>
      <c r="J49" s="130"/>
      <c r="K49" s="130"/>
      <c r="L49" s="128"/>
    </row>
    <row r="50" spans="2:12" x14ac:dyDescent="0.25">
      <c r="B50" s="127"/>
      <c r="C50" s="208"/>
      <c r="D50" s="209"/>
      <c r="E50" s="206"/>
      <c r="F50" s="207"/>
      <c r="G50" s="168"/>
      <c r="H50" s="168"/>
      <c r="I50" s="130"/>
      <c r="J50" s="130"/>
      <c r="K50" s="130"/>
      <c r="L50" s="128"/>
    </row>
    <row r="51" spans="2:12" x14ac:dyDescent="0.25">
      <c r="B51" s="127"/>
      <c r="C51" s="208"/>
      <c r="D51" s="209"/>
      <c r="E51" s="206"/>
      <c r="F51" s="207"/>
      <c r="G51" s="168"/>
      <c r="H51" s="168"/>
      <c r="I51" s="130"/>
      <c r="J51" s="130"/>
      <c r="K51" s="130"/>
      <c r="L51" s="128"/>
    </row>
    <row r="52" spans="2:12" x14ac:dyDescent="0.25">
      <c r="B52" s="127"/>
      <c r="C52" s="208"/>
      <c r="D52" s="209"/>
      <c r="E52" s="206"/>
      <c r="F52" s="207"/>
      <c r="G52" s="168"/>
      <c r="H52" s="168"/>
      <c r="I52" s="130"/>
      <c r="J52" s="130"/>
      <c r="K52" s="130"/>
      <c r="L52" s="128"/>
    </row>
    <row r="53" spans="2:12" x14ac:dyDescent="0.25">
      <c r="B53" s="127"/>
      <c r="C53" s="208"/>
      <c r="D53" s="209"/>
      <c r="E53" s="206"/>
      <c r="F53" s="207"/>
      <c r="G53" s="168"/>
      <c r="H53" s="168"/>
      <c r="I53" s="130"/>
      <c r="J53" s="130"/>
      <c r="K53" s="130"/>
      <c r="L53" s="128"/>
    </row>
    <row r="54" spans="2:12" x14ac:dyDescent="0.25">
      <c r="B54" s="127"/>
      <c r="C54" s="208"/>
      <c r="D54" s="209"/>
      <c r="E54" s="206"/>
      <c r="F54" s="207"/>
      <c r="G54" s="168"/>
      <c r="H54" s="168"/>
      <c r="I54" s="130"/>
      <c r="J54" s="130"/>
      <c r="K54" s="130"/>
      <c r="L54" s="128"/>
    </row>
    <row r="55" spans="2:12" x14ac:dyDescent="0.25">
      <c r="B55" s="127"/>
      <c r="C55" s="208"/>
      <c r="D55" s="209"/>
      <c r="E55" s="206"/>
      <c r="F55" s="207"/>
      <c r="G55" s="168"/>
      <c r="H55" s="168"/>
      <c r="I55" s="130"/>
      <c r="J55" s="130"/>
      <c r="K55" s="130"/>
      <c r="L55" s="128"/>
    </row>
    <row r="56" spans="2:12" x14ac:dyDescent="0.25">
      <c r="B56" s="127"/>
      <c r="C56" s="208"/>
      <c r="D56" s="209"/>
      <c r="E56" s="206"/>
      <c r="F56" s="207"/>
      <c r="G56" s="168"/>
      <c r="H56" s="168"/>
      <c r="I56" s="130"/>
      <c r="J56" s="130"/>
      <c r="K56" s="130"/>
      <c r="L56" s="128"/>
    </row>
    <row r="57" spans="2:12" x14ac:dyDescent="0.25">
      <c r="B57" s="127"/>
      <c r="C57" s="208"/>
      <c r="D57" s="209"/>
      <c r="E57" s="206"/>
      <c r="F57" s="207"/>
      <c r="G57" s="168"/>
      <c r="H57" s="168"/>
      <c r="I57" s="130"/>
      <c r="J57" s="130"/>
      <c r="K57" s="130"/>
      <c r="L57" s="128"/>
    </row>
    <row r="58" spans="2:12" ht="16.5" thickBot="1" x14ac:dyDescent="0.3">
      <c r="B58" s="127"/>
      <c r="D58" s="130"/>
      <c r="E58" s="130"/>
      <c r="F58" s="131" t="s">
        <v>214</v>
      </c>
      <c r="G58" s="166">
        <f>SUM(G50:G57)+SUM(H50:H57)+D47</f>
        <v>0</v>
      </c>
      <c r="H58" s="130"/>
      <c r="I58" s="130"/>
      <c r="J58" s="130"/>
      <c r="K58" s="130"/>
      <c r="L58" s="128"/>
    </row>
    <row r="59" spans="2:12" ht="16.5" thickTop="1" x14ac:dyDescent="0.25">
      <c r="B59" s="127"/>
      <c r="C59" s="130"/>
      <c r="D59" s="130"/>
      <c r="E59" s="130"/>
      <c r="F59" s="130"/>
      <c r="G59" s="130"/>
      <c r="H59" s="130"/>
      <c r="I59" s="130"/>
      <c r="J59" s="130"/>
      <c r="K59" s="130"/>
      <c r="L59" s="128"/>
    </row>
    <row r="60" spans="2:12" x14ac:dyDescent="0.25">
      <c r="B60" s="127"/>
      <c r="C60" s="130"/>
      <c r="D60" s="130"/>
      <c r="E60" s="130"/>
      <c r="F60" s="130"/>
      <c r="G60" s="130"/>
      <c r="H60" s="130"/>
      <c r="I60" s="130"/>
      <c r="J60" s="130"/>
      <c r="K60" s="130"/>
      <c r="L60" s="128"/>
    </row>
    <row r="61" spans="2:12" x14ac:dyDescent="0.25">
      <c r="B61" s="127"/>
      <c r="C61" s="130"/>
      <c r="D61" s="130"/>
      <c r="E61" s="130"/>
      <c r="F61" s="130"/>
      <c r="G61" s="130"/>
      <c r="H61" s="130"/>
      <c r="I61" s="130"/>
      <c r="J61" s="130"/>
      <c r="K61" s="130"/>
      <c r="L61" s="128"/>
    </row>
    <row r="62" spans="2:12" ht="16.5" thickBot="1" x14ac:dyDescent="0.3"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148"/>
    </row>
  </sheetData>
  <mergeCells count="23">
    <mergeCell ref="B2:L2"/>
    <mergeCell ref="B3:L3"/>
    <mergeCell ref="F13:G13"/>
    <mergeCell ref="C5:K5"/>
    <mergeCell ref="C49:D49"/>
    <mergeCell ref="I13:J13"/>
    <mergeCell ref="C50:D50"/>
    <mergeCell ref="C51:D51"/>
    <mergeCell ref="C52:D52"/>
    <mergeCell ref="C53:D53"/>
    <mergeCell ref="E49:F49"/>
    <mergeCell ref="E50:F50"/>
    <mergeCell ref="E51:F51"/>
    <mergeCell ref="E52:F52"/>
    <mergeCell ref="E53:F53"/>
    <mergeCell ref="E55:F55"/>
    <mergeCell ref="E56:F56"/>
    <mergeCell ref="E57:F57"/>
    <mergeCell ref="C54:D54"/>
    <mergeCell ref="C55:D55"/>
    <mergeCell ref="C56:D56"/>
    <mergeCell ref="C57:D57"/>
    <mergeCell ref="E54:F54"/>
  </mergeCells>
  <pageMargins left="0.7" right="0.7" top="0.75" bottom="0.75" header="0.3" footer="0.3"/>
  <pageSetup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57"/>
  <sheetViews>
    <sheetView zoomScale="120" zoomScaleNormal="120" zoomScaleSheetLayoutView="110" zoomScalePageLayoutView="60" workbookViewId="0">
      <pane ySplit="9" topLeftCell="A131" activePane="bottomLeft" state="frozen"/>
      <selection activeCell="Z33" sqref="Z33"/>
      <selection pane="bottomLeft" activeCell="E144" sqref="E144"/>
    </sheetView>
  </sheetViews>
  <sheetFormatPr defaultRowHeight="14.25" x14ac:dyDescent="0.2"/>
  <cols>
    <col min="1" max="1" width="5.28515625" style="1" customWidth="1"/>
    <col min="2" max="2" width="25.140625" style="1" customWidth="1"/>
    <col min="3" max="3" width="13.85546875" style="1" customWidth="1"/>
    <col min="4" max="4" width="13.7109375" style="1" customWidth="1"/>
    <col min="5" max="5" width="14.140625" style="1" customWidth="1"/>
    <col min="6" max="6" width="14.85546875" style="1" customWidth="1"/>
    <col min="7" max="7" width="7" style="1" customWidth="1"/>
    <col min="8" max="8" width="15" style="1" customWidth="1"/>
    <col min="9" max="16384" width="9.140625" style="1"/>
  </cols>
  <sheetData>
    <row r="1" spans="1:10" ht="16.5" thickBot="1" x14ac:dyDescent="0.3">
      <c r="A1" s="194" t="s">
        <v>209</v>
      </c>
      <c r="B1" s="194"/>
      <c r="C1" s="194"/>
      <c r="D1" s="194"/>
      <c r="E1" s="2"/>
      <c r="F1" s="2"/>
      <c r="G1" s="2"/>
      <c r="H1" s="3" t="s">
        <v>210</v>
      </c>
    </row>
    <row r="2" spans="1:10" ht="9" customHeight="1" x14ac:dyDescent="0.25">
      <c r="A2" s="24"/>
      <c r="B2" s="24"/>
      <c r="C2" s="24"/>
      <c r="D2" s="24"/>
      <c r="E2" s="25"/>
      <c r="F2" s="25"/>
      <c r="G2" s="25"/>
      <c r="H2" s="26"/>
    </row>
    <row r="3" spans="1:10" customFormat="1" ht="15" x14ac:dyDescent="0.25">
      <c r="A3" s="27" t="s">
        <v>117</v>
      </c>
      <c r="B3" s="28"/>
      <c r="C3" s="28"/>
      <c r="D3" s="28"/>
      <c r="E3" s="28"/>
      <c r="F3" s="28"/>
      <c r="G3" s="28"/>
      <c r="H3" s="29"/>
      <c r="J3" s="20"/>
    </row>
    <row r="4" spans="1:10" customFormat="1" ht="15" x14ac:dyDescent="0.25">
      <c r="A4" s="27" t="s">
        <v>51</v>
      </c>
      <c r="B4" s="28"/>
      <c r="C4" s="28"/>
      <c r="D4" s="28"/>
      <c r="E4" s="28"/>
      <c r="F4" s="28"/>
      <c r="G4" s="28"/>
      <c r="H4" s="29"/>
      <c r="J4" s="20"/>
    </row>
    <row r="5" spans="1:10" customFormat="1" ht="6" customHeight="1" thickBot="1" x14ac:dyDescent="0.3">
      <c r="A5" s="27"/>
      <c r="B5" s="28"/>
      <c r="C5" s="28"/>
      <c r="D5" s="28"/>
      <c r="E5" s="28"/>
      <c r="F5" s="28"/>
      <c r="G5" s="28"/>
      <c r="H5" s="29"/>
      <c r="J5" s="20"/>
    </row>
    <row r="6" spans="1:10" s="9" customFormat="1" ht="15.75" thickBot="1" x14ac:dyDescent="0.3">
      <c r="A6" s="8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95" t="s">
        <v>5</v>
      </c>
      <c r="G6" s="196"/>
      <c r="H6" s="10" t="s">
        <v>6</v>
      </c>
    </row>
    <row r="7" spans="1:10" ht="15" thickBot="1" x14ac:dyDescent="0.25">
      <c r="A7" s="197" t="s">
        <v>11</v>
      </c>
      <c r="B7" s="197" t="s">
        <v>7</v>
      </c>
      <c r="C7" s="197" t="s">
        <v>12</v>
      </c>
      <c r="D7" s="200" t="s">
        <v>8</v>
      </c>
      <c r="E7" s="201"/>
      <c r="F7" s="197" t="s">
        <v>13</v>
      </c>
      <c r="G7" s="197" t="s">
        <v>14</v>
      </c>
      <c r="H7" s="197" t="s">
        <v>15</v>
      </c>
    </row>
    <row r="8" spans="1:10" x14ac:dyDescent="0.2">
      <c r="A8" s="198"/>
      <c r="B8" s="198"/>
      <c r="C8" s="198"/>
      <c r="D8" s="197" t="s">
        <v>9</v>
      </c>
      <c r="E8" s="197" t="s">
        <v>10</v>
      </c>
      <c r="F8" s="198"/>
      <c r="G8" s="198"/>
      <c r="H8" s="198"/>
    </row>
    <row r="9" spans="1:10" ht="15" thickBot="1" x14ac:dyDescent="0.25">
      <c r="A9" s="199"/>
      <c r="B9" s="199"/>
      <c r="C9" s="199"/>
      <c r="D9" s="199"/>
      <c r="E9" s="199"/>
      <c r="F9" s="199"/>
      <c r="G9" s="199"/>
      <c r="H9" s="199"/>
    </row>
    <row r="10" spans="1:10" x14ac:dyDescent="0.2">
      <c r="A10" s="23" t="e">
        <f>"(A) "&amp;#REF!&amp;""</f>
        <v>#REF!</v>
      </c>
      <c r="C10" s="6"/>
      <c r="D10" s="6"/>
      <c r="E10" s="6"/>
      <c r="F10" s="6"/>
      <c r="G10" s="30"/>
      <c r="H10" s="36"/>
    </row>
    <row r="11" spans="1:10" ht="9" customHeight="1" x14ac:dyDescent="0.2">
      <c r="A11" s="204" t="s">
        <v>24</v>
      </c>
      <c r="B11" s="205"/>
      <c r="C11" s="6"/>
      <c r="D11" s="6"/>
      <c r="E11" s="6"/>
      <c r="F11" s="6"/>
      <c r="G11" s="30"/>
      <c r="H11" s="36"/>
    </row>
    <row r="12" spans="1:10" x14ac:dyDescent="0.2">
      <c r="A12" s="11">
        <v>1</v>
      </c>
      <c r="B12" s="12" t="s">
        <v>16</v>
      </c>
      <c r="C12" s="6"/>
      <c r="D12" s="6"/>
      <c r="E12" s="6"/>
      <c r="F12" s="6" t="str">
        <f>IF((E12+D12)=0,"",(D12+E12))</f>
        <v/>
      </c>
      <c r="G12" s="45" t="str">
        <f>IFERROR((F12/C12),"")</f>
        <v/>
      </c>
      <c r="H12" s="36" t="str">
        <f>IFERROR(C12-F12,"")</f>
        <v/>
      </c>
    </row>
    <row r="13" spans="1:10" x14ac:dyDescent="0.2">
      <c r="A13" s="4"/>
      <c r="B13" s="13" t="s">
        <v>17</v>
      </c>
      <c r="C13" s="78">
        <v>29200</v>
      </c>
      <c r="D13" s="78">
        <v>29200</v>
      </c>
      <c r="E13" s="78"/>
      <c r="F13" s="79">
        <f>IF((E13+D13)=0,"",(D13+E13))</f>
        <v>29200</v>
      </c>
      <c r="G13" s="80">
        <f>IFERROR((F13/C13),"")</f>
        <v>1</v>
      </c>
      <c r="H13" s="79">
        <f>IFERROR(C13-F13,"")</f>
        <v>0</v>
      </c>
    </row>
    <row r="14" spans="1:10" x14ac:dyDescent="0.2">
      <c r="A14" s="4"/>
      <c r="B14" s="13" t="s">
        <v>28</v>
      </c>
      <c r="C14" s="78"/>
      <c r="D14" s="78"/>
      <c r="E14" s="78"/>
      <c r="F14" s="79" t="str">
        <f t="shared" ref="F14:F28" si="0">IF((E14+D14)=0,"",(D14+E14))</f>
        <v/>
      </c>
      <c r="G14" s="80" t="str">
        <f t="shared" ref="G14:G29" si="1">IFERROR((F14/C14),"")</f>
        <v/>
      </c>
      <c r="H14" s="79" t="str">
        <f t="shared" ref="H14:H28" si="2">IFERROR(C14-F14,"")</f>
        <v/>
      </c>
    </row>
    <row r="15" spans="1:10" x14ac:dyDescent="0.2">
      <c r="A15" s="4"/>
      <c r="B15" s="13" t="s">
        <v>19</v>
      </c>
      <c r="C15" s="78">
        <v>4000</v>
      </c>
      <c r="D15" s="78">
        <v>4000</v>
      </c>
      <c r="E15" s="78"/>
      <c r="F15" s="79">
        <f t="shared" si="0"/>
        <v>4000</v>
      </c>
      <c r="G15" s="80">
        <f t="shared" si="1"/>
        <v>1</v>
      </c>
      <c r="H15" s="79">
        <f t="shared" si="2"/>
        <v>0</v>
      </c>
    </row>
    <row r="16" spans="1:10" x14ac:dyDescent="0.2">
      <c r="A16" s="4"/>
      <c r="B16" s="13" t="s">
        <v>20</v>
      </c>
      <c r="C16" s="78">
        <v>6400</v>
      </c>
      <c r="D16" s="78">
        <v>6400</v>
      </c>
      <c r="E16" s="78"/>
      <c r="F16" s="79">
        <f t="shared" si="0"/>
        <v>6400</v>
      </c>
      <c r="G16" s="80">
        <f t="shared" si="1"/>
        <v>1</v>
      </c>
      <c r="H16" s="79">
        <f t="shared" si="2"/>
        <v>0</v>
      </c>
    </row>
    <row r="17" spans="1:8" x14ac:dyDescent="0.2">
      <c r="A17" s="4"/>
      <c r="B17" s="13" t="s">
        <v>25</v>
      </c>
      <c r="C17" s="78"/>
      <c r="D17" s="78"/>
      <c r="E17" s="78"/>
      <c r="F17" s="79" t="str">
        <f t="shared" si="0"/>
        <v/>
      </c>
      <c r="G17" s="80" t="str">
        <f t="shared" si="1"/>
        <v/>
      </c>
      <c r="H17" s="79" t="str">
        <f t="shared" si="2"/>
        <v/>
      </c>
    </row>
    <row r="18" spans="1:8" x14ac:dyDescent="0.2">
      <c r="A18" s="4"/>
      <c r="B18" s="13" t="s">
        <v>18</v>
      </c>
      <c r="C18" s="78">
        <v>1200</v>
      </c>
      <c r="D18" s="78">
        <v>1200</v>
      </c>
      <c r="E18" s="78"/>
      <c r="F18" s="79">
        <f t="shared" si="0"/>
        <v>1200</v>
      </c>
      <c r="G18" s="80">
        <f t="shared" si="1"/>
        <v>1</v>
      </c>
      <c r="H18" s="79">
        <f t="shared" si="2"/>
        <v>0</v>
      </c>
    </row>
    <row r="19" spans="1:8" x14ac:dyDescent="0.2">
      <c r="A19" s="4"/>
      <c r="B19" s="13" t="s">
        <v>29</v>
      </c>
      <c r="C19" s="78"/>
      <c r="D19" s="78"/>
      <c r="E19" s="78"/>
      <c r="F19" s="79" t="str">
        <f t="shared" si="0"/>
        <v/>
      </c>
      <c r="G19" s="80" t="str">
        <f t="shared" si="1"/>
        <v/>
      </c>
      <c r="H19" s="79" t="str">
        <f t="shared" si="2"/>
        <v/>
      </c>
    </row>
    <row r="20" spans="1:8" x14ac:dyDescent="0.2">
      <c r="A20" s="4"/>
      <c r="B20" s="13" t="s">
        <v>30</v>
      </c>
      <c r="C20" s="78"/>
      <c r="D20" s="78"/>
      <c r="E20" s="78"/>
      <c r="F20" s="79" t="str">
        <f t="shared" si="0"/>
        <v/>
      </c>
      <c r="G20" s="80" t="str">
        <f t="shared" si="1"/>
        <v/>
      </c>
      <c r="H20" s="79" t="str">
        <f t="shared" si="2"/>
        <v/>
      </c>
    </row>
    <row r="21" spans="1:8" x14ac:dyDescent="0.2">
      <c r="A21" s="4"/>
      <c r="B21" s="13" t="s">
        <v>31</v>
      </c>
      <c r="C21" s="78"/>
      <c r="D21" s="78"/>
      <c r="E21" s="78"/>
      <c r="F21" s="79" t="str">
        <f t="shared" si="0"/>
        <v/>
      </c>
      <c r="G21" s="80" t="str">
        <f t="shared" si="1"/>
        <v/>
      </c>
      <c r="H21" s="79" t="str">
        <f t="shared" si="2"/>
        <v/>
      </c>
    </row>
    <row r="22" spans="1:8" x14ac:dyDescent="0.2">
      <c r="A22" s="4"/>
      <c r="B22" s="13" t="s">
        <v>21</v>
      </c>
      <c r="C22" s="78"/>
      <c r="D22" s="78"/>
      <c r="E22" s="78"/>
      <c r="F22" s="79" t="str">
        <f t="shared" si="0"/>
        <v/>
      </c>
      <c r="G22" s="80" t="str">
        <f t="shared" si="1"/>
        <v/>
      </c>
      <c r="H22" s="79" t="str">
        <f t="shared" si="2"/>
        <v/>
      </c>
    </row>
    <row r="23" spans="1:8" x14ac:dyDescent="0.2">
      <c r="A23" s="4"/>
      <c r="B23" s="13" t="s">
        <v>26</v>
      </c>
      <c r="C23" s="78"/>
      <c r="D23" s="78"/>
      <c r="E23" s="78"/>
      <c r="F23" s="79" t="str">
        <f t="shared" si="0"/>
        <v/>
      </c>
      <c r="G23" s="80" t="str">
        <f t="shared" si="1"/>
        <v/>
      </c>
      <c r="H23" s="79" t="str">
        <f t="shared" si="2"/>
        <v/>
      </c>
    </row>
    <row r="24" spans="1:8" ht="14.25" customHeight="1" x14ac:dyDescent="0.2">
      <c r="A24" s="4"/>
      <c r="B24" s="13" t="s">
        <v>27</v>
      </c>
      <c r="C24" s="78"/>
      <c r="D24" s="78"/>
      <c r="E24" s="78"/>
      <c r="F24" s="79" t="str">
        <f t="shared" si="0"/>
        <v/>
      </c>
      <c r="G24" s="80" t="str">
        <f t="shared" si="1"/>
        <v/>
      </c>
      <c r="H24" s="79" t="str">
        <f t="shared" si="2"/>
        <v/>
      </c>
    </row>
    <row r="25" spans="1:8" x14ac:dyDescent="0.2">
      <c r="A25" s="4"/>
      <c r="B25" s="13" t="s">
        <v>32</v>
      </c>
      <c r="C25" s="78"/>
      <c r="D25" s="78"/>
      <c r="E25" s="78"/>
      <c r="F25" s="79" t="str">
        <f t="shared" si="0"/>
        <v/>
      </c>
      <c r="G25" s="80" t="str">
        <f t="shared" si="1"/>
        <v/>
      </c>
      <c r="H25" s="79" t="str">
        <f t="shared" si="2"/>
        <v/>
      </c>
    </row>
    <row r="26" spans="1:8" x14ac:dyDescent="0.2">
      <c r="A26" s="4"/>
      <c r="B26" s="13" t="s">
        <v>33</v>
      </c>
      <c r="C26" s="78"/>
      <c r="D26" s="78"/>
      <c r="E26" s="78"/>
      <c r="F26" s="79" t="str">
        <f t="shared" si="0"/>
        <v/>
      </c>
      <c r="G26" s="80" t="str">
        <f t="shared" si="1"/>
        <v/>
      </c>
      <c r="H26" s="79" t="str">
        <f t="shared" si="2"/>
        <v/>
      </c>
    </row>
    <row r="27" spans="1:8" ht="25.5" x14ac:dyDescent="0.2">
      <c r="A27" s="4"/>
      <c r="B27" s="13" t="s">
        <v>80</v>
      </c>
      <c r="C27" s="78"/>
      <c r="D27" s="78"/>
      <c r="E27" s="78"/>
      <c r="F27" s="79" t="str">
        <f t="shared" si="0"/>
        <v/>
      </c>
      <c r="G27" s="80" t="str">
        <f t="shared" si="1"/>
        <v/>
      </c>
      <c r="H27" s="79" t="str">
        <f t="shared" si="2"/>
        <v/>
      </c>
    </row>
    <row r="28" spans="1:8" x14ac:dyDescent="0.2">
      <c r="A28" s="4"/>
      <c r="B28" s="16" t="s">
        <v>34</v>
      </c>
      <c r="C28" s="81">
        <v>11200</v>
      </c>
      <c r="D28" s="81">
        <v>11200</v>
      </c>
      <c r="E28" s="81"/>
      <c r="F28" s="82">
        <f t="shared" si="0"/>
        <v>11200</v>
      </c>
      <c r="G28" s="83">
        <f t="shared" si="1"/>
        <v>1</v>
      </c>
      <c r="H28" s="82">
        <f t="shared" si="2"/>
        <v>0</v>
      </c>
    </row>
    <row r="29" spans="1:8" x14ac:dyDescent="0.2">
      <c r="A29" s="4"/>
      <c r="B29" s="17" t="s">
        <v>22</v>
      </c>
      <c r="C29" s="33">
        <f>SUM(C12:C28)</f>
        <v>52000</v>
      </c>
      <c r="D29" s="33">
        <f t="shared" ref="D29" si="3">SUM(D12:D28)</f>
        <v>52000</v>
      </c>
      <c r="E29" s="33">
        <f t="shared" ref="E29" si="4">SUM(E12:E28)</f>
        <v>0</v>
      </c>
      <c r="F29" s="33">
        <f t="shared" ref="F29" si="5">SUM(F12:F28)</f>
        <v>52000</v>
      </c>
      <c r="G29" s="46">
        <f t="shared" si="1"/>
        <v>1</v>
      </c>
      <c r="H29" s="33">
        <f>SUM(H12:H28)</f>
        <v>0</v>
      </c>
    </row>
    <row r="30" spans="1:8" x14ac:dyDescent="0.2">
      <c r="A30" s="4"/>
      <c r="B30" s="6"/>
      <c r="C30" s="6"/>
      <c r="D30" s="6"/>
      <c r="E30" s="6"/>
      <c r="F30" s="6"/>
      <c r="G30" s="30"/>
      <c r="H30" s="36"/>
    </row>
    <row r="31" spans="1:8" x14ac:dyDescent="0.2">
      <c r="A31" s="11">
        <v>2</v>
      </c>
      <c r="B31" s="12" t="s">
        <v>35</v>
      </c>
      <c r="C31" s="6"/>
      <c r="D31" s="6"/>
      <c r="E31" s="6"/>
      <c r="F31" s="6" t="str">
        <f>IF((E31+D31)=0,"",(D31+E31))</f>
        <v/>
      </c>
      <c r="G31" s="45" t="str">
        <f>IFERROR((F31/C31),"")</f>
        <v/>
      </c>
      <c r="H31" s="36" t="str">
        <f>IFERROR(C31-F31,"")</f>
        <v/>
      </c>
    </row>
    <row r="32" spans="1:8" x14ac:dyDescent="0.2">
      <c r="A32" s="4"/>
      <c r="B32" s="13" t="s">
        <v>17</v>
      </c>
      <c r="C32" s="78">
        <v>43800</v>
      </c>
      <c r="D32" s="78"/>
      <c r="E32" s="75">
        <v>0</v>
      </c>
      <c r="F32" s="34" t="str">
        <f>IF((E32+D32)=0,"",(D32+E32))</f>
        <v/>
      </c>
      <c r="G32" s="45" t="str">
        <f>IFERROR((F32/C32),"")</f>
        <v/>
      </c>
      <c r="H32" s="34" t="str">
        <f>IFERROR(C32-F32,"")</f>
        <v/>
      </c>
    </row>
    <row r="33" spans="1:8" x14ac:dyDescent="0.2">
      <c r="A33" s="4"/>
      <c r="B33" s="13" t="s">
        <v>28</v>
      </c>
      <c r="C33" s="78"/>
      <c r="D33" s="78"/>
      <c r="E33" s="75">
        <v>0</v>
      </c>
      <c r="F33" s="34" t="str">
        <f t="shared" ref="F33:F47" si="6">IF((E33+D33)=0,"",(D33+E33))</f>
        <v/>
      </c>
      <c r="G33" s="45" t="str">
        <f t="shared" ref="G33:G43" si="7">IFERROR((F33/C33),"")</f>
        <v/>
      </c>
      <c r="H33" s="34" t="str">
        <f t="shared" ref="H33:H43" si="8">IFERROR(C33-F33,"")</f>
        <v/>
      </c>
    </row>
    <row r="34" spans="1:8" x14ac:dyDescent="0.2">
      <c r="A34" s="4"/>
      <c r="B34" s="13" t="s">
        <v>19</v>
      </c>
      <c r="C34" s="78">
        <v>6000</v>
      </c>
      <c r="D34" s="78"/>
      <c r="E34" s="75">
        <v>0</v>
      </c>
      <c r="F34" s="34" t="str">
        <f t="shared" si="6"/>
        <v/>
      </c>
      <c r="G34" s="45" t="str">
        <f t="shared" si="7"/>
        <v/>
      </c>
      <c r="H34" s="34" t="str">
        <f t="shared" si="8"/>
        <v/>
      </c>
    </row>
    <row r="35" spans="1:8" x14ac:dyDescent="0.2">
      <c r="A35" s="4"/>
      <c r="B35" s="13" t="s">
        <v>20</v>
      </c>
      <c r="C35" s="78">
        <v>9600</v>
      </c>
      <c r="D35" s="78"/>
      <c r="E35" s="75">
        <v>0</v>
      </c>
      <c r="F35" s="34" t="str">
        <f t="shared" si="6"/>
        <v/>
      </c>
      <c r="G35" s="45" t="str">
        <f t="shared" si="7"/>
        <v/>
      </c>
      <c r="H35" s="34" t="str">
        <f t="shared" si="8"/>
        <v/>
      </c>
    </row>
    <row r="36" spans="1:8" x14ac:dyDescent="0.2">
      <c r="A36" s="4"/>
      <c r="B36" s="13" t="s">
        <v>25</v>
      </c>
      <c r="C36" s="78"/>
      <c r="D36" s="78"/>
      <c r="E36" s="75">
        <v>0</v>
      </c>
      <c r="F36" s="34" t="str">
        <f t="shared" si="6"/>
        <v/>
      </c>
      <c r="G36" s="45" t="str">
        <f t="shared" si="7"/>
        <v/>
      </c>
      <c r="H36" s="34" t="str">
        <f t="shared" si="8"/>
        <v/>
      </c>
    </row>
    <row r="37" spans="1:8" x14ac:dyDescent="0.2">
      <c r="A37" s="4"/>
      <c r="B37" s="13" t="s">
        <v>18</v>
      </c>
      <c r="C37" s="78">
        <v>1800</v>
      </c>
      <c r="D37" s="78"/>
      <c r="E37" s="75">
        <v>0</v>
      </c>
      <c r="F37" s="34" t="str">
        <f t="shared" si="6"/>
        <v/>
      </c>
      <c r="G37" s="45" t="str">
        <f t="shared" si="7"/>
        <v/>
      </c>
      <c r="H37" s="34" t="str">
        <f t="shared" si="8"/>
        <v/>
      </c>
    </row>
    <row r="38" spans="1:8" x14ac:dyDescent="0.2">
      <c r="A38" s="4"/>
      <c r="B38" s="13" t="s">
        <v>29</v>
      </c>
      <c r="C38" s="78"/>
      <c r="D38" s="78"/>
      <c r="E38" s="75">
        <v>0</v>
      </c>
      <c r="F38" s="34" t="str">
        <f t="shared" si="6"/>
        <v/>
      </c>
      <c r="G38" s="45" t="str">
        <f t="shared" si="7"/>
        <v/>
      </c>
      <c r="H38" s="34" t="str">
        <f t="shared" si="8"/>
        <v/>
      </c>
    </row>
    <row r="39" spans="1:8" x14ac:dyDescent="0.2">
      <c r="A39" s="4"/>
      <c r="B39" s="13" t="s">
        <v>30</v>
      </c>
      <c r="C39" s="78"/>
      <c r="D39" s="78"/>
      <c r="E39" s="75">
        <v>0</v>
      </c>
      <c r="F39" s="34" t="str">
        <f t="shared" si="6"/>
        <v/>
      </c>
      <c r="G39" s="45" t="str">
        <f t="shared" si="7"/>
        <v/>
      </c>
      <c r="H39" s="34" t="str">
        <f t="shared" si="8"/>
        <v/>
      </c>
    </row>
    <row r="40" spans="1:8" x14ac:dyDescent="0.2">
      <c r="A40" s="4"/>
      <c r="B40" s="13" t="s">
        <v>31</v>
      </c>
      <c r="C40" s="78"/>
      <c r="D40" s="78"/>
      <c r="E40" s="75">
        <v>0</v>
      </c>
      <c r="F40" s="34" t="str">
        <f t="shared" si="6"/>
        <v/>
      </c>
      <c r="G40" s="45" t="str">
        <f t="shared" si="7"/>
        <v/>
      </c>
      <c r="H40" s="34" t="str">
        <f t="shared" si="8"/>
        <v/>
      </c>
    </row>
    <row r="41" spans="1:8" x14ac:dyDescent="0.2">
      <c r="A41" s="4"/>
      <c r="B41" s="13" t="s">
        <v>21</v>
      </c>
      <c r="C41" s="78"/>
      <c r="D41" s="78"/>
      <c r="E41" s="75"/>
      <c r="F41" s="34" t="str">
        <f t="shared" si="6"/>
        <v/>
      </c>
      <c r="G41" s="45" t="str">
        <f t="shared" si="7"/>
        <v/>
      </c>
      <c r="H41" s="34" t="str">
        <f t="shared" si="8"/>
        <v/>
      </c>
    </row>
    <row r="42" spans="1:8" x14ac:dyDescent="0.2">
      <c r="A42" s="4"/>
      <c r="B42" s="13" t="s">
        <v>26</v>
      </c>
      <c r="C42" s="78"/>
      <c r="D42" s="78"/>
      <c r="E42" s="75"/>
      <c r="F42" s="34" t="str">
        <f t="shared" si="6"/>
        <v/>
      </c>
      <c r="G42" s="45" t="str">
        <f t="shared" si="7"/>
        <v/>
      </c>
      <c r="H42" s="34" t="str">
        <f t="shared" si="8"/>
        <v/>
      </c>
    </row>
    <row r="43" spans="1:8" ht="14.25" customHeight="1" x14ac:dyDescent="0.2">
      <c r="A43" s="4"/>
      <c r="B43" s="13" t="s">
        <v>27</v>
      </c>
      <c r="C43" s="78"/>
      <c r="D43" s="78"/>
      <c r="E43" s="75"/>
      <c r="F43" s="34" t="str">
        <f t="shared" si="6"/>
        <v/>
      </c>
      <c r="G43" s="45" t="str">
        <f t="shared" si="7"/>
        <v/>
      </c>
      <c r="H43" s="34" t="str">
        <f t="shared" si="8"/>
        <v/>
      </c>
    </row>
    <row r="44" spans="1:8" x14ac:dyDescent="0.2">
      <c r="A44" s="4"/>
      <c r="B44" s="13" t="s">
        <v>32</v>
      </c>
      <c r="C44" s="78"/>
      <c r="D44" s="78"/>
      <c r="E44" s="75"/>
      <c r="F44" s="34" t="str">
        <f t="shared" si="6"/>
        <v/>
      </c>
      <c r="G44" s="45" t="str">
        <f t="shared" ref="G44:G48" si="9">IFERROR((F44/C44),"")</f>
        <v/>
      </c>
      <c r="H44" s="34" t="str">
        <f t="shared" ref="H44:H47" si="10">IFERROR(C44-F44,"")</f>
        <v/>
      </c>
    </row>
    <row r="45" spans="1:8" x14ac:dyDescent="0.2">
      <c r="A45" s="4"/>
      <c r="B45" s="13" t="s">
        <v>33</v>
      </c>
      <c r="C45" s="78"/>
      <c r="D45" s="78"/>
      <c r="E45" s="75"/>
      <c r="F45" s="34" t="str">
        <f t="shared" si="6"/>
        <v/>
      </c>
      <c r="G45" s="45" t="str">
        <f t="shared" si="9"/>
        <v/>
      </c>
      <c r="H45" s="34" t="str">
        <f t="shared" si="10"/>
        <v/>
      </c>
    </row>
    <row r="46" spans="1:8" ht="25.5" x14ac:dyDescent="0.2">
      <c r="A46" s="4"/>
      <c r="B46" s="13" t="s">
        <v>80</v>
      </c>
      <c r="C46" s="78"/>
      <c r="D46" s="78"/>
      <c r="E46" s="75">
        <v>0</v>
      </c>
      <c r="F46" s="34" t="str">
        <f t="shared" si="6"/>
        <v/>
      </c>
      <c r="G46" s="45" t="str">
        <f t="shared" si="9"/>
        <v/>
      </c>
      <c r="H46" s="34" t="str">
        <f t="shared" si="10"/>
        <v/>
      </c>
    </row>
    <row r="47" spans="1:8" x14ac:dyDescent="0.2">
      <c r="A47" s="4"/>
      <c r="B47" s="16" t="s">
        <v>34</v>
      </c>
      <c r="C47" s="76">
        <v>16800</v>
      </c>
      <c r="D47" s="76"/>
      <c r="E47" s="76"/>
      <c r="F47" s="38" t="str">
        <f t="shared" si="6"/>
        <v/>
      </c>
      <c r="G47" s="44" t="str">
        <f t="shared" si="9"/>
        <v/>
      </c>
      <c r="H47" s="38" t="str">
        <f t="shared" si="10"/>
        <v/>
      </c>
    </row>
    <row r="48" spans="1:8" x14ac:dyDescent="0.2">
      <c r="A48" s="4"/>
      <c r="B48" s="17" t="s">
        <v>36</v>
      </c>
      <c r="C48" s="33">
        <f>SUM(C31:C47)</f>
        <v>78000</v>
      </c>
      <c r="D48" s="33">
        <f t="shared" ref="D48:F48" si="11">SUM(D31:D47)</f>
        <v>0</v>
      </c>
      <c r="E48" s="33">
        <f t="shared" si="11"/>
        <v>0</v>
      </c>
      <c r="F48" s="33">
        <f t="shared" si="11"/>
        <v>0</v>
      </c>
      <c r="G48" s="46">
        <f t="shared" si="9"/>
        <v>0</v>
      </c>
      <c r="H48" s="33">
        <f>SUM(H31:H47)</f>
        <v>0</v>
      </c>
    </row>
    <row r="49" spans="1:8" x14ac:dyDescent="0.2">
      <c r="A49" s="4"/>
      <c r="B49" s="15"/>
      <c r="C49" s="18"/>
      <c r="D49" s="18"/>
      <c r="E49" s="18"/>
      <c r="F49" s="18"/>
      <c r="G49" s="31"/>
      <c r="H49" s="39"/>
    </row>
    <row r="50" spans="1:8" x14ac:dyDescent="0.2">
      <c r="A50" s="11">
        <v>3</v>
      </c>
      <c r="B50" s="12" t="s">
        <v>37</v>
      </c>
      <c r="C50" s="6"/>
      <c r="D50" s="6"/>
      <c r="E50" s="6"/>
      <c r="F50" s="6" t="str">
        <f>IF((E50+D50)=0,"",(D50+E50))</f>
        <v/>
      </c>
      <c r="G50" s="45" t="str">
        <f>IFERROR((F50/C50),"")</f>
        <v/>
      </c>
      <c r="H50" s="36" t="str">
        <f>IFERROR(C50-F50,"")</f>
        <v/>
      </c>
    </row>
    <row r="51" spans="1:8" x14ac:dyDescent="0.2">
      <c r="A51" s="4"/>
      <c r="B51" s="13" t="s">
        <v>17</v>
      </c>
      <c r="C51" s="78">
        <v>15455</v>
      </c>
      <c r="D51" s="78"/>
      <c r="E51" s="75">
        <v>0</v>
      </c>
      <c r="F51" s="34" t="str">
        <f>IF((E51+D51)=0,"",(D51+E51))</f>
        <v/>
      </c>
      <c r="G51" s="45" t="str">
        <f>IFERROR((F51/C51),"")</f>
        <v/>
      </c>
      <c r="H51" s="34" t="str">
        <f>IFERROR(C51-F51,"")</f>
        <v/>
      </c>
    </row>
    <row r="52" spans="1:8" x14ac:dyDescent="0.2">
      <c r="A52" s="4"/>
      <c r="B52" s="13" t="s">
        <v>28</v>
      </c>
      <c r="C52" s="78"/>
      <c r="D52" s="78"/>
      <c r="E52" s="75">
        <v>0</v>
      </c>
      <c r="F52" s="34" t="str">
        <f t="shared" ref="F52:F66" si="12">IF((E52+D52)=0,"",(D52+E52))</f>
        <v/>
      </c>
      <c r="G52" s="45" t="str">
        <f t="shared" ref="G52:G67" si="13">IFERROR((F52/C52),"")</f>
        <v/>
      </c>
      <c r="H52" s="34" t="str">
        <f t="shared" ref="H52:H66" si="14">IFERROR(C52-F52,"")</f>
        <v/>
      </c>
    </row>
    <row r="53" spans="1:8" x14ac:dyDescent="0.2">
      <c r="A53" s="4"/>
      <c r="B53" s="13" t="s">
        <v>19</v>
      </c>
      <c r="C53" s="78">
        <v>6000</v>
      </c>
      <c r="D53" s="78"/>
      <c r="E53" s="75">
        <v>0</v>
      </c>
      <c r="F53" s="34" t="str">
        <f t="shared" si="12"/>
        <v/>
      </c>
      <c r="G53" s="45" t="str">
        <f t="shared" si="13"/>
        <v/>
      </c>
      <c r="H53" s="34" t="str">
        <f t="shared" si="14"/>
        <v/>
      </c>
    </row>
    <row r="54" spans="1:8" x14ac:dyDescent="0.2">
      <c r="A54" s="4"/>
      <c r="B54" s="13" t="s">
        <v>20</v>
      </c>
      <c r="C54" s="78">
        <v>9600</v>
      </c>
      <c r="D54" s="78"/>
      <c r="E54" s="75">
        <v>0</v>
      </c>
      <c r="F54" s="34" t="str">
        <f t="shared" si="12"/>
        <v/>
      </c>
      <c r="G54" s="45" t="str">
        <f t="shared" si="13"/>
        <v/>
      </c>
      <c r="H54" s="34" t="str">
        <f t="shared" si="14"/>
        <v/>
      </c>
    </row>
    <row r="55" spans="1:8" x14ac:dyDescent="0.2">
      <c r="A55" s="4"/>
      <c r="B55" s="13" t="s">
        <v>25</v>
      </c>
      <c r="C55" s="78"/>
      <c r="D55" s="78"/>
      <c r="E55" s="75">
        <v>0</v>
      </c>
      <c r="F55" s="34" t="str">
        <f t="shared" si="12"/>
        <v/>
      </c>
      <c r="G55" s="45" t="str">
        <f t="shared" si="13"/>
        <v/>
      </c>
      <c r="H55" s="34" t="str">
        <f t="shared" si="14"/>
        <v/>
      </c>
    </row>
    <row r="56" spans="1:8" x14ac:dyDescent="0.2">
      <c r="A56" s="4"/>
      <c r="B56" s="13" t="s">
        <v>18</v>
      </c>
      <c r="C56" s="78">
        <v>40140</v>
      </c>
      <c r="D56" s="78"/>
      <c r="E56" s="75">
        <v>0</v>
      </c>
      <c r="F56" s="34" t="str">
        <f t="shared" si="12"/>
        <v/>
      </c>
      <c r="G56" s="45" t="str">
        <f t="shared" si="13"/>
        <v/>
      </c>
      <c r="H56" s="34" t="str">
        <f t="shared" si="14"/>
        <v/>
      </c>
    </row>
    <row r="57" spans="1:8" x14ac:dyDescent="0.2">
      <c r="A57" s="4"/>
      <c r="B57" s="13" t="s">
        <v>29</v>
      </c>
      <c r="C57" s="78"/>
      <c r="D57" s="78"/>
      <c r="E57" s="75">
        <v>0</v>
      </c>
      <c r="F57" s="34" t="str">
        <f t="shared" si="12"/>
        <v/>
      </c>
      <c r="G57" s="45" t="str">
        <f t="shared" si="13"/>
        <v/>
      </c>
      <c r="H57" s="34" t="str">
        <f t="shared" si="14"/>
        <v/>
      </c>
    </row>
    <row r="58" spans="1:8" x14ac:dyDescent="0.2">
      <c r="A58" s="4"/>
      <c r="B58" s="13" t="s">
        <v>30</v>
      </c>
      <c r="C58" s="78"/>
      <c r="D58" s="78"/>
      <c r="E58" s="75">
        <v>0</v>
      </c>
      <c r="F58" s="34" t="str">
        <f t="shared" si="12"/>
        <v/>
      </c>
      <c r="G58" s="45" t="str">
        <f t="shared" si="13"/>
        <v/>
      </c>
      <c r="H58" s="34" t="str">
        <f t="shared" si="14"/>
        <v/>
      </c>
    </row>
    <row r="59" spans="1:8" x14ac:dyDescent="0.2">
      <c r="A59" s="4"/>
      <c r="B59" s="13" t="s">
        <v>31</v>
      </c>
      <c r="C59" s="78"/>
      <c r="D59" s="78"/>
      <c r="E59" s="75">
        <v>0</v>
      </c>
      <c r="F59" s="34" t="str">
        <f t="shared" si="12"/>
        <v/>
      </c>
      <c r="G59" s="45" t="str">
        <f t="shared" si="13"/>
        <v/>
      </c>
      <c r="H59" s="34" t="str">
        <f t="shared" si="14"/>
        <v/>
      </c>
    </row>
    <row r="60" spans="1:8" x14ac:dyDescent="0.2">
      <c r="A60" s="4"/>
      <c r="B60" s="13" t="s">
        <v>21</v>
      </c>
      <c r="C60" s="78"/>
      <c r="D60" s="78"/>
      <c r="E60" s="75">
        <v>0</v>
      </c>
      <c r="F60" s="34" t="str">
        <f t="shared" si="12"/>
        <v/>
      </c>
      <c r="G60" s="45" t="str">
        <f t="shared" si="13"/>
        <v/>
      </c>
      <c r="H60" s="34" t="str">
        <f t="shared" si="14"/>
        <v/>
      </c>
    </row>
    <row r="61" spans="1:8" x14ac:dyDescent="0.2">
      <c r="A61" s="4"/>
      <c r="B61" s="13" t="s">
        <v>26</v>
      </c>
      <c r="C61" s="78"/>
      <c r="D61" s="78"/>
      <c r="E61" s="75"/>
      <c r="F61" s="34" t="str">
        <f t="shared" si="12"/>
        <v/>
      </c>
      <c r="G61" s="45" t="str">
        <f t="shared" si="13"/>
        <v/>
      </c>
      <c r="H61" s="34" t="str">
        <f t="shared" si="14"/>
        <v/>
      </c>
    </row>
    <row r="62" spans="1:8" ht="14.25" customHeight="1" x14ac:dyDescent="0.2">
      <c r="A62" s="4"/>
      <c r="B62" s="13" t="s">
        <v>27</v>
      </c>
      <c r="C62" s="78"/>
      <c r="D62" s="78"/>
      <c r="E62" s="75"/>
      <c r="F62" s="34" t="str">
        <f t="shared" si="12"/>
        <v/>
      </c>
      <c r="G62" s="45" t="str">
        <f t="shared" si="13"/>
        <v/>
      </c>
      <c r="H62" s="34" t="str">
        <f t="shared" si="14"/>
        <v/>
      </c>
    </row>
    <row r="63" spans="1:8" x14ac:dyDescent="0.2">
      <c r="A63" s="4"/>
      <c r="B63" s="13" t="s">
        <v>32</v>
      </c>
      <c r="C63" s="78"/>
      <c r="D63" s="78"/>
      <c r="E63" s="75"/>
      <c r="F63" s="34" t="str">
        <f t="shared" si="12"/>
        <v/>
      </c>
      <c r="G63" s="45" t="str">
        <f t="shared" si="13"/>
        <v/>
      </c>
      <c r="H63" s="34" t="str">
        <f t="shared" si="14"/>
        <v/>
      </c>
    </row>
    <row r="64" spans="1:8" x14ac:dyDescent="0.2">
      <c r="A64" s="4"/>
      <c r="B64" s="13" t="s">
        <v>33</v>
      </c>
      <c r="C64" s="78"/>
      <c r="D64" s="78"/>
      <c r="E64" s="75"/>
      <c r="F64" s="34" t="str">
        <f t="shared" si="12"/>
        <v/>
      </c>
      <c r="G64" s="45" t="str">
        <f t="shared" si="13"/>
        <v/>
      </c>
      <c r="H64" s="34" t="str">
        <f t="shared" si="14"/>
        <v/>
      </c>
    </row>
    <row r="65" spans="1:8" ht="25.5" x14ac:dyDescent="0.2">
      <c r="A65" s="4"/>
      <c r="B65" s="13" t="s">
        <v>80</v>
      </c>
      <c r="C65" s="78"/>
      <c r="D65" s="78"/>
      <c r="E65" s="75">
        <v>0</v>
      </c>
      <c r="F65" s="34" t="str">
        <f t="shared" si="12"/>
        <v/>
      </c>
      <c r="G65" s="45" t="str">
        <f t="shared" si="13"/>
        <v/>
      </c>
      <c r="H65" s="34" t="str">
        <f t="shared" si="14"/>
        <v/>
      </c>
    </row>
    <row r="66" spans="1:8" x14ac:dyDescent="0.2">
      <c r="A66" s="4"/>
      <c r="B66" s="16" t="s">
        <v>34</v>
      </c>
      <c r="C66" s="76">
        <v>19145</v>
      </c>
      <c r="D66" s="76"/>
      <c r="E66" s="76"/>
      <c r="F66" s="38" t="str">
        <f t="shared" si="12"/>
        <v/>
      </c>
      <c r="G66" s="44" t="str">
        <f t="shared" si="13"/>
        <v/>
      </c>
      <c r="H66" s="38" t="str">
        <f t="shared" si="14"/>
        <v/>
      </c>
    </row>
    <row r="67" spans="1:8" x14ac:dyDescent="0.2">
      <c r="A67" s="4"/>
      <c r="B67" s="17" t="s">
        <v>23</v>
      </c>
      <c r="C67" s="33">
        <f>SUM(C50:C66)</f>
        <v>90340</v>
      </c>
      <c r="D67" s="33">
        <f t="shared" ref="D67" si="15">SUM(D50:D66)</f>
        <v>0</v>
      </c>
      <c r="E67" s="33">
        <f t="shared" ref="E67" si="16">SUM(E50:E66)</f>
        <v>0</v>
      </c>
      <c r="F67" s="33">
        <f t="shared" ref="F67" si="17">SUM(F50:F66)</f>
        <v>0</v>
      </c>
      <c r="G67" s="46">
        <f t="shared" si="13"/>
        <v>0</v>
      </c>
      <c r="H67" s="33">
        <f>SUM(H50:H66)</f>
        <v>0</v>
      </c>
    </row>
    <row r="68" spans="1:8" x14ac:dyDescent="0.2">
      <c r="A68" s="4"/>
      <c r="B68" s="15"/>
      <c r="C68" s="18"/>
      <c r="D68" s="18"/>
      <c r="E68" s="18"/>
      <c r="F68" s="18"/>
      <c r="G68" s="31"/>
      <c r="H68" s="39"/>
    </row>
    <row r="69" spans="1:8" x14ac:dyDescent="0.2">
      <c r="A69" s="11">
        <v>4</v>
      </c>
      <c r="B69" s="12" t="s">
        <v>38</v>
      </c>
      <c r="C69" s="6"/>
      <c r="D69" s="6"/>
      <c r="E69" s="6"/>
      <c r="F69" s="6" t="str">
        <f>IF((E69+D69)=0,"",(D69+E69))</f>
        <v/>
      </c>
      <c r="G69" s="45" t="str">
        <f>IFERROR((F69/C69),"")</f>
        <v/>
      </c>
      <c r="H69" s="36" t="str">
        <f>IFERROR(C69-F69,"")</f>
        <v/>
      </c>
    </row>
    <row r="70" spans="1:8" x14ac:dyDescent="0.2">
      <c r="A70" s="4"/>
      <c r="B70" s="13" t="s">
        <v>17</v>
      </c>
      <c r="C70" s="78">
        <v>145780</v>
      </c>
      <c r="D70" s="78"/>
      <c r="E70" s="75">
        <v>0</v>
      </c>
      <c r="F70" s="34" t="str">
        <f>IF((E70+D70)=0,"",(D70+E70))</f>
        <v/>
      </c>
      <c r="G70" s="45" t="str">
        <f>IFERROR((F70/C70),"")</f>
        <v/>
      </c>
      <c r="H70" s="34" t="str">
        <f>IFERROR(C70-F70,"")</f>
        <v/>
      </c>
    </row>
    <row r="71" spans="1:8" x14ac:dyDescent="0.2">
      <c r="A71" s="4"/>
      <c r="B71" s="13" t="s">
        <v>28</v>
      </c>
      <c r="C71" s="78"/>
      <c r="D71" s="78"/>
      <c r="E71" s="75">
        <v>0</v>
      </c>
      <c r="F71" s="34" t="str">
        <f t="shared" ref="F71:F85" si="18">IF((E71+D71)=0,"",(D71+E71))</f>
        <v/>
      </c>
      <c r="G71" s="45" t="str">
        <f t="shared" ref="G71:G86" si="19">IFERROR((F71/C71),"")</f>
        <v/>
      </c>
      <c r="H71" s="34" t="str">
        <f t="shared" ref="H71:H85" si="20">IFERROR(C71-F71,"")</f>
        <v/>
      </c>
    </row>
    <row r="72" spans="1:8" x14ac:dyDescent="0.2">
      <c r="A72" s="4"/>
      <c r="B72" s="13" t="s">
        <v>19</v>
      </c>
      <c r="C72" s="78">
        <v>4000</v>
      </c>
      <c r="D72" s="78"/>
      <c r="E72" s="75">
        <v>0</v>
      </c>
      <c r="F72" s="34" t="str">
        <f t="shared" si="18"/>
        <v/>
      </c>
      <c r="G72" s="45" t="str">
        <f t="shared" si="19"/>
        <v/>
      </c>
      <c r="H72" s="34" t="str">
        <f t="shared" si="20"/>
        <v/>
      </c>
    </row>
    <row r="73" spans="1:8" x14ac:dyDescent="0.2">
      <c r="A73" s="4"/>
      <c r="B73" s="13" t="s">
        <v>20</v>
      </c>
      <c r="C73" s="78">
        <v>36040</v>
      </c>
      <c r="D73" s="78"/>
      <c r="E73" s="75">
        <v>0</v>
      </c>
      <c r="F73" s="34" t="str">
        <f t="shared" si="18"/>
        <v/>
      </c>
      <c r="G73" s="45" t="str">
        <f t="shared" si="19"/>
        <v/>
      </c>
      <c r="H73" s="34" t="str">
        <f t="shared" si="20"/>
        <v/>
      </c>
    </row>
    <row r="74" spans="1:8" x14ac:dyDescent="0.2">
      <c r="A74" s="4"/>
      <c r="B74" s="13" t="s">
        <v>25</v>
      </c>
      <c r="C74" s="78"/>
      <c r="D74" s="78"/>
      <c r="E74" s="75">
        <v>0</v>
      </c>
      <c r="F74" s="34" t="str">
        <f t="shared" si="18"/>
        <v/>
      </c>
      <c r="G74" s="45" t="str">
        <f t="shared" si="19"/>
        <v/>
      </c>
      <c r="H74" s="34" t="str">
        <f t="shared" si="20"/>
        <v/>
      </c>
    </row>
    <row r="75" spans="1:8" x14ac:dyDescent="0.2">
      <c r="A75" s="4"/>
      <c r="B75" s="13" t="s">
        <v>18</v>
      </c>
      <c r="C75" s="78">
        <v>25200</v>
      </c>
      <c r="D75" s="78"/>
      <c r="E75" s="75">
        <v>0</v>
      </c>
      <c r="F75" s="34" t="str">
        <f t="shared" si="18"/>
        <v/>
      </c>
      <c r="G75" s="45" t="str">
        <f t="shared" si="19"/>
        <v/>
      </c>
      <c r="H75" s="34" t="str">
        <f t="shared" si="20"/>
        <v/>
      </c>
    </row>
    <row r="76" spans="1:8" x14ac:dyDescent="0.2">
      <c r="A76" s="4"/>
      <c r="B76" s="13" t="s">
        <v>29</v>
      </c>
      <c r="C76" s="78"/>
      <c r="D76" s="78"/>
      <c r="E76" s="75">
        <v>0</v>
      </c>
      <c r="F76" s="34" t="str">
        <f t="shared" si="18"/>
        <v/>
      </c>
      <c r="G76" s="45" t="str">
        <f t="shared" si="19"/>
        <v/>
      </c>
      <c r="H76" s="34" t="str">
        <f t="shared" si="20"/>
        <v/>
      </c>
    </row>
    <row r="77" spans="1:8" x14ac:dyDescent="0.2">
      <c r="A77" s="4"/>
      <c r="B77" s="13" t="s">
        <v>30</v>
      </c>
      <c r="C77" s="78"/>
      <c r="D77" s="78"/>
      <c r="E77" s="75">
        <v>0</v>
      </c>
      <c r="F77" s="34" t="str">
        <f t="shared" si="18"/>
        <v/>
      </c>
      <c r="G77" s="45" t="str">
        <f t="shared" si="19"/>
        <v/>
      </c>
      <c r="H77" s="34" t="str">
        <f t="shared" si="20"/>
        <v/>
      </c>
    </row>
    <row r="78" spans="1:8" x14ac:dyDescent="0.2">
      <c r="A78" s="4"/>
      <c r="B78" s="13" t="s">
        <v>31</v>
      </c>
      <c r="C78" s="78"/>
      <c r="D78" s="78"/>
      <c r="E78" s="75">
        <v>0</v>
      </c>
      <c r="F78" s="34" t="str">
        <f t="shared" si="18"/>
        <v/>
      </c>
      <c r="G78" s="45" t="str">
        <f t="shared" si="19"/>
        <v/>
      </c>
      <c r="H78" s="34" t="str">
        <f t="shared" si="20"/>
        <v/>
      </c>
    </row>
    <row r="79" spans="1:8" x14ac:dyDescent="0.2">
      <c r="A79" s="4"/>
      <c r="B79" s="13" t="s">
        <v>21</v>
      </c>
      <c r="C79" s="78"/>
      <c r="D79" s="78"/>
      <c r="E79" s="75">
        <v>0</v>
      </c>
      <c r="F79" s="34" t="str">
        <f t="shared" si="18"/>
        <v/>
      </c>
      <c r="G79" s="45" t="str">
        <f t="shared" si="19"/>
        <v/>
      </c>
      <c r="H79" s="34" t="str">
        <f t="shared" si="20"/>
        <v/>
      </c>
    </row>
    <row r="80" spans="1:8" x14ac:dyDescent="0.2">
      <c r="A80" s="4"/>
      <c r="B80" s="13" t="s">
        <v>26</v>
      </c>
      <c r="C80" s="78"/>
      <c r="D80" s="78"/>
      <c r="E80" s="75">
        <v>0</v>
      </c>
      <c r="F80" s="34" t="str">
        <f t="shared" si="18"/>
        <v/>
      </c>
      <c r="G80" s="45" t="str">
        <f t="shared" si="19"/>
        <v/>
      </c>
      <c r="H80" s="34" t="str">
        <f t="shared" si="20"/>
        <v/>
      </c>
    </row>
    <row r="81" spans="1:8" ht="14.25" customHeight="1" x14ac:dyDescent="0.2">
      <c r="A81" s="4"/>
      <c r="B81" s="13" t="s">
        <v>27</v>
      </c>
      <c r="C81" s="78"/>
      <c r="D81" s="78"/>
      <c r="E81" s="75">
        <v>0</v>
      </c>
      <c r="F81" s="34" t="str">
        <f t="shared" si="18"/>
        <v/>
      </c>
      <c r="G81" s="45" t="str">
        <f t="shared" si="19"/>
        <v/>
      </c>
      <c r="H81" s="34" t="str">
        <f t="shared" si="20"/>
        <v/>
      </c>
    </row>
    <row r="82" spans="1:8" x14ac:dyDescent="0.2">
      <c r="A82" s="4"/>
      <c r="B82" s="13" t="s">
        <v>32</v>
      </c>
      <c r="C82" s="78"/>
      <c r="D82" s="78"/>
      <c r="E82" s="75">
        <v>0</v>
      </c>
      <c r="F82" s="34" t="str">
        <f t="shared" si="18"/>
        <v/>
      </c>
      <c r="G82" s="45" t="str">
        <f t="shared" si="19"/>
        <v/>
      </c>
      <c r="H82" s="34" t="str">
        <f t="shared" si="20"/>
        <v/>
      </c>
    </row>
    <row r="83" spans="1:8" x14ac:dyDescent="0.2">
      <c r="A83" s="4"/>
      <c r="B83" s="13" t="s">
        <v>33</v>
      </c>
      <c r="C83" s="78"/>
      <c r="D83" s="78"/>
      <c r="E83" s="75">
        <v>0</v>
      </c>
      <c r="F83" s="34" t="str">
        <f t="shared" si="18"/>
        <v/>
      </c>
      <c r="G83" s="45" t="str">
        <f t="shared" si="19"/>
        <v/>
      </c>
      <c r="H83" s="34" t="str">
        <f t="shared" si="20"/>
        <v/>
      </c>
    </row>
    <row r="84" spans="1:8" ht="25.5" x14ac:dyDescent="0.2">
      <c r="A84" s="4"/>
      <c r="B84" s="13" t="s">
        <v>80</v>
      </c>
      <c r="C84" s="78"/>
      <c r="D84" s="78"/>
      <c r="E84" s="75">
        <v>0</v>
      </c>
      <c r="F84" s="34" t="str">
        <f t="shared" si="18"/>
        <v/>
      </c>
      <c r="G84" s="45" t="str">
        <f t="shared" si="19"/>
        <v/>
      </c>
      <c r="H84" s="34" t="str">
        <f t="shared" si="20"/>
        <v/>
      </c>
    </row>
    <row r="85" spans="1:8" x14ac:dyDescent="0.2">
      <c r="A85" s="4"/>
      <c r="B85" s="16" t="s">
        <v>34</v>
      </c>
      <c r="C85" s="76">
        <v>11200</v>
      </c>
      <c r="D85" s="76"/>
      <c r="E85" s="76">
        <v>0</v>
      </c>
      <c r="F85" s="38" t="str">
        <f t="shared" si="18"/>
        <v/>
      </c>
      <c r="G85" s="44" t="str">
        <f t="shared" si="19"/>
        <v/>
      </c>
      <c r="H85" s="38" t="str">
        <f t="shared" si="20"/>
        <v/>
      </c>
    </row>
    <row r="86" spans="1:8" x14ac:dyDescent="0.2">
      <c r="A86" s="4"/>
      <c r="B86" s="17" t="s">
        <v>39</v>
      </c>
      <c r="C86" s="33">
        <f>SUM(C69:C85)</f>
        <v>222220</v>
      </c>
      <c r="D86" s="33">
        <f t="shared" ref="D86" si="21">SUM(D69:D85)</f>
        <v>0</v>
      </c>
      <c r="E86" s="33">
        <f t="shared" ref="E86" si="22">SUM(E69:E85)</f>
        <v>0</v>
      </c>
      <c r="F86" s="33">
        <f t="shared" ref="F86" si="23">SUM(F69:F85)</f>
        <v>0</v>
      </c>
      <c r="G86" s="46">
        <f t="shared" si="19"/>
        <v>0</v>
      </c>
      <c r="H86" s="33">
        <f>SUM(H69:H85)</f>
        <v>0</v>
      </c>
    </row>
    <row r="87" spans="1:8" x14ac:dyDescent="0.2">
      <c r="A87" s="4"/>
      <c r="B87" s="15"/>
      <c r="C87" s="18"/>
      <c r="D87" s="18"/>
      <c r="E87" s="18"/>
      <c r="F87" s="18"/>
      <c r="G87" s="31"/>
      <c r="H87" s="39"/>
    </row>
    <row r="88" spans="1:8" x14ac:dyDescent="0.2">
      <c r="A88" s="11">
        <v>5</v>
      </c>
      <c r="B88" s="12" t="s">
        <v>42</v>
      </c>
      <c r="C88" s="6"/>
      <c r="D88" s="6"/>
      <c r="E88" s="6"/>
      <c r="F88" s="6" t="str">
        <f>IF((E88+D88)=0,"",(D88+E88))</f>
        <v/>
      </c>
      <c r="G88" s="45" t="str">
        <f>IFERROR((F88/C88),"")</f>
        <v/>
      </c>
      <c r="H88" s="36" t="str">
        <f>IFERROR(C88-F88,"")</f>
        <v/>
      </c>
    </row>
    <row r="89" spans="1:8" x14ac:dyDescent="0.2">
      <c r="A89" s="4"/>
      <c r="B89" s="13" t="s">
        <v>17</v>
      </c>
      <c r="C89" s="78">
        <v>14600</v>
      </c>
      <c r="D89" s="78"/>
      <c r="E89" s="75">
        <v>0</v>
      </c>
      <c r="F89" s="34" t="str">
        <f>IF((E89+D89)=0,"",(D89+E89))</f>
        <v/>
      </c>
      <c r="G89" s="45" t="str">
        <f>IFERROR((F89/C89),"")</f>
        <v/>
      </c>
      <c r="H89" s="34" t="str">
        <f>IFERROR(C89-F89,"")</f>
        <v/>
      </c>
    </row>
    <row r="90" spans="1:8" x14ac:dyDescent="0.2">
      <c r="A90" s="4"/>
      <c r="B90" s="13" t="s">
        <v>28</v>
      </c>
      <c r="C90" s="78"/>
      <c r="D90" s="78"/>
      <c r="E90" s="75">
        <v>0</v>
      </c>
      <c r="F90" s="34" t="str">
        <f t="shared" ref="F90:F104" si="24">IF((E90+D90)=0,"",(D90+E90))</f>
        <v/>
      </c>
      <c r="G90" s="45" t="str">
        <f t="shared" ref="G90:G105" si="25">IFERROR((F90/C90),"")</f>
        <v/>
      </c>
      <c r="H90" s="34" t="str">
        <f t="shared" ref="H90:H104" si="26">IFERROR(C90-F90,"")</f>
        <v/>
      </c>
    </row>
    <row r="91" spans="1:8" x14ac:dyDescent="0.2">
      <c r="A91" s="4"/>
      <c r="B91" s="13" t="s">
        <v>19</v>
      </c>
      <c r="C91" s="78">
        <v>2000</v>
      </c>
      <c r="D91" s="78"/>
      <c r="E91" s="75">
        <v>0</v>
      </c>
      <c r="F91" s="34" t="str">
        <f t="shared" si="24"/>
        <v/>
      </c>
      <c r="G91" s="45" t="str">
        <f t="shared" si="25"/>
        <v/>
      </c>
      <c r="H91" s="34" t="str">
        <f t="shared" si="26"/>
        <v/>
      </c>
    </row>
    <row r="92" spans="1:8" x14ac:dyDescent="0.2">
      <c r="A92" s="4"/>
      <c r="B92" s="13" t="s">
        <v>20</v>
      </c>
      <c r="C92" s="78">
        <v>3200</v>
      </c>
      <c r="D92" s="78"/>
      <c r="E92" s="75">
        <v>0</v>
      </c>
      <c r="F92" s="34" t="str">
        <f t="shared" si="24"/>
        <v/>
      </c>
      <c r="G92" s="45" t="str">
        <f t="shared" si="25"/>
        <v/>
      </c>
      <c r="H92" s="34" t="str">
        <f t="shared" si="26"/>
        <v/>
      </c>
    </row>
    <row r="93" spans="1:8" x14ac:dyDescent="0.2">
      <c r="A93" s="4"/>
      <c r="B93" s="13" t="s">
        <v>25</v>
      </c>
      <c r="C93" s="78"/>
      <c r="D93" s="78"/>
      <c r="E93" s="75">
        <v>0</v>
      </c>
      <c r="F93" s="34" t="str">
        <f t="shared" si="24"/>
        <v/>
      </c>
      <c r="G93" s="45" t="str">
        <f t="shared" si="25"/>
        <v/>
      </c>
      <c r="H93" s="34" t="str">
        <f t="shared" si="26"/>
        <v/>
      </c>
    </row>
    <row r="94" spans="1:8" x14ac:dyDescent="0.2">
      <c r="A94" s="4"/>
      <c r="B94" s="13" t="s">
        <v>18</v>
      </c>
      <c r="C94" s="78">
        <v>600</v>
      </c>
      <c r="D94" s="78"/>
      <c r="E94" s="75">
        <v>0</v>
      </c>
      <c r="F94" s="34" t="str">
        <f t="shared" si="24"/>
        <v/>
      </c>
      <c r="G94" s="45" t="str">
        <f t="shared" si="25"/>
        <v/>
      </c>
      <c r="H94" s="34" t="str">
        <f t="shared" si="26"/>
        <v/>
      </c>
    </row>
    <row r="95" spans="1:8" x14ac:dyDescent="0.2">
      <c r="A95" s="4"/>
      <c r="B95" s="13" t="s">
        <v>29</v>
      </c>
      <c r="C95" s="78"/>
      <c r="D95" s="78"/>
      <c r="E95" s="75">
        <v>0</v>
      </c>
      <c r="F95" s="34" t="str">
        <f t="shared" si="24"/>
        <v/>
      </c>
      <c r="G95" s="45" t="str">
        <f t="shared" si="25"/>
        <v/>
      </c>
      <c r="H95" s="34" t="str">
        <f t="shared" si="26"/>
        <v/>
      </c>
    </row>
    <row r="96" spans="1:8" x14ac:dyDescent="0.2">
      <c r="A96" s="4"/>
      <c r="B96" s="13" t="s">
        <v>30</v>
      </c>
      <c r="C96" s="78"/>
      <c r="D96" s="78"/>
      <c r="E96" s="75">
        <v>0</v>
      </c>
      <c r="F96" s="34" t="str">
        <f t="shared" si="24"/>
        <v/>
      </c>
      <c r="G96" s="45" t="str">
        <f t="shared" si="25"/>
        <v/>
      </c>
      <c r="H96" s="34" t="str">
        <f t="shared" si="26"/>
        <v/>
      </c>
    </row>
    <row r="97" spans="1:8" x14ac:dyDescent="0.2">
      <c r="A97" s="4"/>
      <c r="B97" s="13" t="s">
        <v>31</v>
      </c>
      <c r="C97" s="78"/>
      <c r="D97" s="78"/>
      <c r="E97" s="75">
        <v>0</v>
      </c>
      <c r="F97" s="34" t="str">
        <f t="shared" si="24"/>
        <v/>
      </c>
      <c r="G97" s="45" t="str">
        <f t="shared" si="25"/>
        <v/>
      </c>
      <c r="H97" s="34" t="str">
        <f t="shared" si="26"/>
        <v/>
      </c>
    </row>
    <row r="98" spans="1:8" x14ac:dyDescent="0.2">
      <c r="A98" s="4"/>
      <c r="B98" s="13" t="s">
        <v>21</v>
      </c>
      <c r="C98" s="78"/>
      <c r="D98" s="78"/>
      <c r="E98" s="75">
        <v>0</v>
      </c>
      <c r="F98" s="34" t="str">
        <f t="shared" si="24"/>
        <v/>
      </c>
      <c r="G98" s="45" t="str">
        <f t="shared" si="25"/>
        <v/>
      </c>
      <c r="H98" s="34" t="str">
        <f t="shared" si="26"/>
        <v/>
      </c>
    </row>
    <row r="99" spans="1:8" x14ac:dyDescent="0.2">
      <c r="A99" s="4"/>
      <c r="B99" s="13" t="s">
        <v>26</v>
      </c>
      <c r="C99" s="78"/>
      <c r="D99" s="78"/>
      <c r="E99" s="75">
        <v>0</v>
      </c>
      <c r="F99" s="34" t="str">
        <f t="shared" si="24"/>
        <v/>
      </c>
      <c r="G99" s="45" t="str">
        <f t="shared" si="25"/>
        <v/>
      </c>
      <c r="H99" s="34" t="str">
        <f t="shared" si="26"/>
        <v/>
      </c>
    </row>
    <row r="100" spans="1:8" ht="14.25" customHeight="1" x14ac:dyDescent="0.2">
      <c r="A100" s="4"/>
      <c r="B100" s="13" t="s">
        <v>27</v>
      </c>
      <c r="C100" s="78"/>
      <c r="D100" s="78"/>
      <c r="E100" s="75">
        <v>0</v>
      </c>
      <c r="F100" s="34" t="str">
        <f t="shared" si="24"/>
        <v/>
      </c>
      <c r="G100" s="45" t="str">
        <f t="shared" si="25"/>
        <v/>
      </c>
      <c r="H100" s="34" t="str">
        <f t="shared" si="26"/>
        <v/>
      </c>
    </row>
    <row r="101" spans="1:8" x14ac:dyDescent="0.2">
      <c r="A101" s="4"/>
      <c r="B101" s="13" t="s">
        <v>32</v>
      </c>
      <c r="C101" s="78"/>
      <c r="D101" s="78"/>
      <c r="E101" s="75">
        <v>0</v>
      </c>
      <c r="F101" s="34" t="str">
        <f t="shared" si="24"/>
        <v/>
      </c>
      <c r="G101" s="45" t="str">
        <f t="shared" si="25"/>
        <v/>
      </c>
      <c r="H101" s="34" t="str">
        <f t="shared" si="26"/>
        <v/>
      </c>
    </row>
    <row r="102" spans="1:8" x14ac:dyDescent="0.2">
      <c r="A102" s="4"/>
      <c r="B102" s="13" t="s">
        <v>33</v>
      </c>
      <c r="C102" s="78"/>
      <c r="D102" s="78"/>
      <c r="E102" s="75">
        <v>0</v>
      </c>
      <c r="F102" s="34" t="str">
        <f t="shared" si="24"/>
        <v/>
      </c>
      <c r="G102" s="45" t="str">
        <f t="shared" si="25"/>
        <v/>
      </c>
      <c r="H102" s="34" t="str">
        <f t="shared" si="26"/>
        <v/>
      </c>
    </row>
    <row r="103" spans="1:8" ht="25.5" x14ac:dyDescent="0.2">
      <c r="A103" s="4"/>
      <c r="B103" s="13" t="s">
        <v>80</v>
      </c>
      <c r="C103" s="78"/>
      <c r="D103" s="78"/>
      <c r="E103" s="75">
        <v>0</v>
      </c>
      <c r="F103" s="34" t="str">
        <f t="shared" si="24"/>
        <v/>
      </c>
      <c r="G103" s="45" t="str">
        <f t="shared" si="25"/>
        <v/>
      </c>
      <c r="H103" s="34" t="str">
        <f t="shared" si="26"/>
        <v/>
      </c>
    </row>
    <row r="104" spans="1:8" x14ac:dyDescent="0.2">
      <c r="A104" s="4"/>
      <c r="B104" s="16" t="s">
        <v>34</v>
      </c>
      <c r="C104" s="76">
        <v>5600</v>
      </c>
      <c r="D104" s="76"/>
      <c r="E104" s="76"/>
      <c r="F104" s="38" t="str">
        <f t="shared" si="24"/>
        <v/>
      </c>
      <c r="G104" s="44" t="str">
        <f t="shared" si="25"/>
        <v/>
      </c>
      <c r="H104" s="38" t="str">
        <f t="shared" si="26"/>
        <v/>
      </c>
    </row>
    <row r="105" spans="1:8" x14ac:dyDescent="0.2">
      <c r="A105" s="4"/>
      <c r="B105" s="17" t="s">
        <v>43</v>
      </c>
      <c r="C105" s="33">
        <f>SUM(C88:C104)</f>
        <v>26000</v>
      </c>
      <c r="D105" s="33">
        <f t="shared" ref="D105" si="27">SUM(D88:D104)</f>
        <v>0</v>
      </c>
      <c r="E105" s="33">
        <f t="shared" ref="E105" si="28">SUM(E88:E104)</f>
        <v>0</v>
      </c>
      <c r="F105" s="33">
        <f t="shared" ref="F105" si="29">SUM(F88:F104)</f>
        <v>0</v>
      </c>
      <c r="G105" s="46">
        <f t="shared" si="25"/>
        <v>0</v>
      </c>
      <c r="H105" s="33">
        <f>SUM(H88:H104)</f>
        <v>0</v>
      </c>
    </row>
    <row r="106" spans="1:8" x14ac:dyDescent="0.2">
      <c r="A106" s="4"/>
      <c r="B106" s="15"/>
      <c r="C106" s="18"/>
      <c r="D106" s="18"/>
      <c r="E106" s="18"/>
      <c r="F106" s="18"/>
      <c r="G106" s="31"/>
      <c r="H106" s="39"/>
    </row>
    <row r="107" spans="1:8" x14ac:dyDescent="0.2">
      <c r="A107" s="11">
        <v>6</v>
      </c>
      <c r="B107" s="12" t="s">
        <v>40</v>
      </c>
      <c r="C107" s="6"/>
      <c r="D107" s="6"/>
      <c r="E107" s="6"/>
      <c r="F107" s="6" t="str">
        <f>IF((E107+D107)=0,"",(D107+E107))</f>
        <v/>
      </c>
      <c r="G107" s="45" t="str">
        <f>IFERROR((F107/C107),"")</f>
        <v/>
      </c>
      <c r="H107" s="36" t="str">
        <f>IFERROR(C107-F107,"")</f>
        <v/>
      </c>
    </row>
    <row r="108" spans="1:8" x14ac:dyDescent="0.2">
      <c r="A108" s="4"/>
      <c r="B108" s="13" t="s">
        <v>17</v>
      </c>
      <c r="C108" s="78">
        <v>216607</v>
      </c>
      <c r="D108" s="78">
        <v>144273</v>
      </c>
      <c r="E108" s="75">
        <v>61503.65</v>
      </c>
      <c r="F108" s="34">
        <f>IF((E108+D108)=0,"",(D108+E108))</f>
        <v>205776.65</v>
      </c>
      <c r="G108" s="45">
        <f>IFERROR((F108/C108),"")</f>
        <v>0.95</v>
      </c>
      <c r="H108" s="34">
        <f>IFERROR(C108-F108,"")</f>
        <v>10830.350000000006</v>
      </c>
    </row>
    <row r="109" spans="1:8" x14ac:dyDescent="0.2">
      <c r="A109" s="4"/>
      <c r="B109" s="13" t="s">
        <v>28</v>
      </c>
      <c r="C109" s="78"/>
      <c r="D109" s="78"/>
      <c r="E109" s="75"/>
      <c r="F109" s="34" t="str">
        <f t="shared" ref="F109:F123" si="30">IF((E109+D109)=0,"",(D109+E109))</f>
        <v/>
      </c>
      <c r="G109" s="45" t="str">
        <f t="shared" ref="G109:G124" si="31">IFERROR((F109/C109),"")</f>
        <v/>
      </c>
      <c r="H109" s="34" t="str">
        <f t="shared" ref="H109:H123" si="32">IFERROR(C109-F109,"")</f>
        <v/>
      </c>
    </row>
    <row r="110" spans="1:8" x14ac:dyDescent="0.2">
      <c r="A110" s="4"/>
      <c r="B110" s="13" t="s">
        <v>19</v>
      </c>
      <c r="C110" s="78">
        <v>45150</v>
      </c>
      <c r="D110" s="78">
        <v>46000</v>
      </c>
      <c r="E110" s="75">
        <v>-3107.5</v>
      </c>
      <c r="F110" s="34">
        <f t="shared" si="30"/>
        <v>42892.5</v>
      </c>
      <c r="G110" s="45">
        <f t="shared" si="31"/>
        <v>0.95</v>
      </c>
      <c r="H110" s="34">
        <f t="shared" si="32"/>
        <v>2257.5</v>
      </c>
    </row>
    <row r="111" spans="1:8" x14ac:dyDescent="0.2">
      <c r="A111" s="4"/>
      <c r="B111" s="13" t="s">
        <v>20</v>
      </c>
      <c r="C111" s="78">
        <v>53543</v>
      </c>
      <c r="D111" s="78">
        <v>24810</v>
      </c>
      <c r="E111" s="75">
        <v>26055.85</v>
      </c>
      <c r="F111" s="34">
        <f t="shared" si="30"/>
        <v>50865.85</v>
      </c>
      <c r="G111" s="45">
        <f t="shared" si="31"/>
        <v>0.95</v>
      </c>
      <c r="H111" s="34">
        <f t="shared" si="32"/>
        <v>2677.1500000000015</v>
      </c>
    </row>
    <row r="112" spans="1:8" x14ac:dyDescent="0.2">
      <c r="A112" s="4"/>
      <c r="B112" s="13" t="s">
        <v>25</v>
      </c>
      <c r="C112" s="78"/>
      <c r="D112" s="78"/>
      <c r="E112" s="75"/>
      <c r="F112" s="34" t="str">
        <f t="shared" si="30"/>
        <v/>
      </c>
      <c r="G112" s="45" t="str">
        <f t="shared" si="31"/>
        <v/>
      </c>
      <c r="H112" s="34" t="str">
        <f t="shared" si="32"/>
        <v/>
      </c>
    </row>
    <row r="113" spans="1:8" x14ac:dyDescent="0.2">
      <c r="A113" s="4"/>
      <c r="B113" s="13" t="s">
        <v>18</v>
      </c>
      <c r="C113" s="78">
        <v>47770</v>
      </c>
      <c r="D113" s="78">
        <v>27100</v>
      </c>
      <c r="E113" s="75">
        <v>18281.5</v>
      </c>
      <c r="F113" s="34">
        <f t="shared" si="30"/>
        <v>45381.5</v>
      </c>
      <c r="G113" s="45">
        <f t="shared" si="31"/>
        <v>0.95</v>
      </c>
      <c r="H113" s="34">
        <f t="shared" si="32"/>
        <v>2388.5</v>
      </c>
    </row>
    <row r="114" spans="1:8" x14ac:dyDescent="0.2">
      <c r="A114" s="4"/>
      <c r="B114" s="13" t="s">
        <v>29</v>
      </c>
      <c r="C114" s="78"/>
      <c r="D114" s="78"/>
      <c r="E114" s="75"/>
      <c r="F114" s="34" t="str">
        <f t="shared" si="30"/>
        <v/>
      </c>
      <c r="G114" s="45" t="str">
        <f t="shared" si="31"/>
        <v/>
      </c>
      <c r="H114" s="34" t="str">
        <f t="shared" si="32"/>
        <v/>
      </c>
    </row>
    <row r="115" spans="1:8" x14ac:dyDescent="0.2">
      <c r="A115" s="4"/>
      <c r="B115" s="13" t="s">
        <v>30</v>
      </c>
      <c r="C115" s="78"/>
      <c r="D115" s="78"/>
      <c r="E115" s="75"/>
      <c r="F115" s="34" t="str">
        <f t="shared" si="30"/>
        <v/>
      </c>
      <c r="G115" s="45" t="str">
        <f t="shared" si="31"/>
        <v/>
      </c>
      <c r="H115" s="34" t="str">
        <f t="shared" si="32"/>
        <v/>
      </c>
    </row>
    <row r="116" spans="1:8" x14ac:dyDescent="0.2">
      <c r="A116" s="4"/>
      <c r="B116" s="13" t="s">
        <v>31</v>
      </c>
      <c r="C116" s="78"/>
      <c r="D116" s="78"/>
      <c r="E116" s="75"/>
      <c r="F116" s="34" t="str">
        <f t="shared" si="30"/>
        <v/>
      </c>
      <c r="G116" s="45" t="str">
        <f t="shared" si="31"/>
        <v/>
      </c>
      <c r="H116" s="34" t="str">
        <f t="shared" si="32"/>
        <v/>
      </c>
    </row>
    <row r="117" spans="1:8" x14ac:dyDescent="0.2">
      <c r="A117" s="4"/>
      <c r="B117" s="13" t="s">
        <v>21</v>
      </c>
      <c r="C117" s="78"/>
      <c r="D117" s="78"/>
      <c r="E117" s="75"/>
      <c r="F117" s="34" t="str">
        <f t="shared" si="30"/>
        <v/>
      </c>
      <c r="G117" s="45" t="str">
        <f t="shared" si="31"/>
        <v/>
      </c>
      <c r="H117" s="34" t="str">
        <f t="shared" si="32"/>
        <v/>
      </c>
    </row>
    <row r="118" spans="1:8" x14ac:dyDescent="0.2">
      <c r="A118" s="4"/>
      <c r="B118" s="13" t="s">
        <v>26</v>
      </c>
      <c r="C118" s="78"/>
      <c r="D118" s="78"/>
      <c r="E118" s="75"/>
      <c r="F118" s="34" t="str">
        <f t="shared" si="30"/>
        <v/>
      </c>
      <c r="G118" s="45" t="str">
        <f t="shared" si="31"/>
        <v/>
      </c>
      <c r="H118" s="34" t="str">
        <f t="shared" si="32"/>
        <v/>
      </c>
    </row>
    <row r="119" spans="1:8" ht="14.25" customHeight="1" x14ac:dyDescent="0.2">
      <c r="A119" s="4"/>
      <c r="B119" s="13" t="s">
        <v>27</v>
      </c>
      <c r="C119" s="78"/>
      <c r="D119" s="78"/>
      <c r="E119" s="75"/>
      <c r="F119" s="34" t="str">
        <f t="shared" si="30"/>
        <v/>
      </c>
      <c r="G119" s="45" t="str">
        <f t="shared" si="31"/>
        <v/>
      </c>
      <c r="H119" s="34" t="str">
        <f t="shared" si="32"/>
        <v/>
      </c>
    </row>
    <row r="120" spans="1:8" x14ac:dyDescent="0.2">
      <c r="A120" s="4"/>
      <c r="B120" s="13" t="s">
        <v>32</v>
      </c>
      <c r="C120" s="78"/>
      <c r="D120" s="78"/>
      <c r="E120" s="75"/>
      <c r="F120" s="34" t="str">
        <f t="shared" si="30"/>
        <v/>
      </c>
      <c r="G120" s="45" t="str">
        <f t="shared" si="31"/>
        <v/>
      </c>
      <c r="H120" s="34" t="str">
        <f t="shared" si="32"/>
        <v/>
      </c>
    </row>
    <row r="121" spans="1:8" x14ac:dyDescent="0.2">
      <c r="A121" s="4"/>
      <c r="B121" s="13" t="s">
        <v>33</v>
      </c>
      <c r="C121" s="78"/>
      <c r="D121" s="78"/>
      <c r="E121" s="75"/>
      <c r="F121" s="34" t="str">
        <f t="shared" si="30"/>
        <v/>
      </c>
      <c r="G121" s="45" t="str">
        <f t="shared" si="31"/>
        <v/>
      </c>
      <c r="H121" s="34" t="str">
        <f t="shared" si="32"/>
        <v/>
      </c>
    </row>
    <row r="122" spans="1:8" ht="25.5" x14ac:dyDescent="0.2">
      <c r="A122" s="4"/>
      <c r="B122" s="13" t="s">
        <v>80</v>
      </c>
      <c r="C122" s="78"/>
      <c r="D122" s="78"/>
      <c r="E122" s="75"/>
      <c r="F122" s="34" t="str">
        <f t="shared" si="30"/>
        <v/>
      </c>
      <c r="G122" s="45" t="str">
        <f t="shared" si="31"/>
        <v/>
      </c>
      <c r="H122" s="34" t="str">
        <f t="shared" si="32"/>
        <v/>
      </c>
    </row>
    <row r="123" spans="1:8" x14ac:dyDescent="0.2">
      <c r="A123" s="4"/>
      <c r="B123" s="16" t="s">
        <v>34</v>
      </c>
      <c r="C123" s="76">
        <v>121278</v>
      </c>
      <c r="D123" s="76">
        <v>201335</v>
      </c>
      <c r="E123" s="76">
        <v>-86120.9</v>
      </c>
      <c r="F123" s="38">
        <f t="shared" si="30"/>
        <v>115214.1</v>
      </c>
      <c r="G123" s="44">
        <f t="shared" si="31"/>
        <v>0.95000000000000007</v>
      </c>
      <c r="H123" s="38">
        <f t="shared" si="32"/>
        <v>6063.8999999999942</v>
      </c>
    </row>
    <row r="124" spans="1:8" x14ac:dyDescent="0.2">
      <c r="A124" s="4"/>
      <c r="B124" s="17" t="s">
        <v>41</v>
      </c>
      <c r="C124" s="33">
        <f>SUM(C107:C123)</f>
        <v>484348</v>
      </c>
      <c r="D124" s="33">
        <f t="shared" ref="D124" si="33">SUM(D107:D123)</f>
        <v>443518</v>
      </c>
      <c r="E124" s="33">
        <f t="shared" ref="E124" si="34">SUM(E107:E123)</f>
        <v>16612.600000000006</v>
      </c>
      <c r="F124" s="33">
        <f t="shared" ref="F124" si="35">SUM(F107:F123)</f>
        <v>460130.6</v>
      </c>
      <c r="G124" s="46">
        <f t="shared" si="31"/>
        <v>0.95</v>
      </c>
      <c r="H124" s="33">
        <f>SUM(H107:H123)</f>
        <v>24217.4</v>
      </c>
    </row>
    <row r="125" spans="1:8" x14ac:dyDescent="0.2">
      <c r="A125" s="4"/>
      <c r="B125" s="15"/>
      <c r="C125" s="18"/>
      <c r="D125" s="18"/>
      <c r="E125" s="18"/>
      <c r="F125" s="18"/>
      <c r="G125" s="31"/>
      <c r="H125" s="39"/>
    </row>
    <row r="126" spans="1:8" ht="14.25" customHeight="1" x14ac:dyDescent="0.2">
      <c r="A126" s="11"/>
      <c r="B126" s="65" t="s">
        <v>118</v>
      </c>
      <c r="C126" s="6"/>
      <c r="D126" s="6"/>
      <c r="E126" s="6"/>
      <c r="F126" s="6" t="str">
        <f>IF((E126+D126)=0,"",(D126+E126))</f>
        <v/>
      </c>
      <c r="G126" s="45" t="str">
        <f>IFERROR((F126/C126),"")</f>
        <v/>
      </c>
      <c r="H126" s="36" t="str">
        <f>IFERROR(C126-F126,"")</f>
        <v/>
      </c>
    </row>
    <row r="127" spans="1:8" x14ac:dyDescent="0.2">
      <c r="A127" s="4"/>
      <c r="B127" s="13" t="s">
        <v>17</v>
      </c>
      <c r="C127" s="75">
        <f t="shared" ref="C127:D127" si="36">+C13+C32+C51+C70+C89+C108</f>
        <v>465442</v>
      </c>
      <c r="D127" s="75">
        <f t="shared" si="36"/>
        <v>173473</v>
      </c>
      <c r="E127" s="75">
        <f>+E13+E32+E51+E70+E89+E108</f>
        <v>61503.65</v>
      </c>
      <c r="F127" s="34">
        <f>IF((E127+D127)=0,"",(D127+E127))</f>
        <v>234976.65</v>
      </c>
      <c r="G127" s="45">
        <f>IFERROR((F127/C127),"")</f>
        <v>0.50484625366855584</v>
      </c>
      <c r="H127" s="34">
        <f>IFERROR(C127-F127,"")</f>
        <v>230465.35</v>
      </c>
    </row>
    <row r="128" spans="1:8" x14ac:dyDescent="0.2">
      <c r="A128" s="4"/>
      <c r="B128" s="13" t="s">
        <v>28</v>
      </c>
      <c r="C128" s="75">
        <f t="shared" ref="C128:D128" si="37">+C14+C33+C52+C71+C90+C109</f>
        <v>0</v>
      </c>
      <c r="D128" s="75">
        <f t="shared" si="37"/>
        <v>0</v>
      </c>
      <c r="E128" s="75">
        <f t="shared" ref="E128:E141" si="38">+E14+E33+E52+E71+E90+E109</f>
        <v>0</v>
      </c>
      <c r="F128" s="34" t="str">
        <f t="shared" ref="F128:F142" si="39">IF((E128+D128)=0,"",(D128+E128))</f>
        <v/>
      </c>
      <c r="G128" s="45" t="str">
        <f t="shared" ref="G128:G143" si="40">IFERROR((F128/C128),"")</f>
        <v/>
      </c>
      <c r="H128" s="34" t="str">
        <f t="shared" ref="H128:H142" si="41">IFERROR(C128-F128,"")</f>
        <v/>
      </c>
    </row>
    <row r="129" spans="1:8" x14ac:dyDescent="0.2">
      <c r="A129" s="4"/>
      <c r="B129" s="13" t="s">
        <v>19</v>
      </c>
      <c r="C129" s="75">
        <f t="shared" ref="C129:D129" si="42">+C15+C34+C53+C72+C91+C110</f>
        <v>67150</v>
      </c>
      <c r="D129" s="75">
        <f t="shared" si="42"/>
        <v>50000</v>
      </c>
      <c r="E129" s="75">
        <f t="shared" si="38"/>
        <v>-3107.5</v>
      </c>
      <c r="F129" s="34">
        <f t="shared" si="39"/>
        <v>46892.5</v>
      </c>
      <c r="G129" s="45">
        <f t="shared" si="40"/>
        <v>0.69832464631422186</v>
      </c>
      <c r="H129" s="34">
        <f t="shared" si="41"/>
        <v>20257.5</v>
      </c>
    </row>
    <row r="130" spans="1:8" x14ac:dyDescent="0.2">
      <c r="A130" s="4"/>
      <c r="B130" s="13" t="s">
        <v>20</v>
      </c>
      <c r="C130" s="75">
        <f t="shared" ref="C130:D130" si="43">+C16+C35+C54+C73+C92+C111</f>
        <v>118383</v>
      </c>
      <c r="D130" s="75">
        <f t="shared" si="43"/>
        <v>31210</v>
      </c>
      <c r="E130" s="75">
        <f t="shared" si="38"/>
        <v>26055.85</v>
      </c>
      <c r="F130" s="34">
        <f t="shared" si="39"/>
        <v>57265.85</v>
      </c>
      <c r="G130" s="45">
        <f t="shared" si="40"/>
        <v>0.48373372866036507</v>
      </c>
      <c r="H130" s="34">
        <f t="shared" si="41"/>
        <v>61117.15</v>
      </c>
    </row>
    <row r="131" spans="1:8" x14ac:dyDescent="0.2">
      <c r="A131" s="4"/>
      <c r="B131" s="13" t="s">
        <v>25</v>
      </c>
      <c r="C131" s="75">
        <f t="shared" ref="C131:D131" si="44">+C17+C36+C55+C74+C93+C112</f>
        <v>0</v>
      </c>
      <c r="D131" s="75">
        <f t="shared" si="44"/>
        <v>0</v>
      </c>
      <c r="E131" s="75">
        <f t="shared" si="38"/>
        <v>0</v>
      </c>
      <c r="F131" s="34" t="str">
        <f t="shared" si="39"/>
        <v/>
      </c>
      <c r="G131" s="45" t="str">
        <f t="shared" si="40"/>
        <v/>
      </c>
      <c r="H131" s="34" t="str">
        <f t="shared" si="41"/>
        <v/>
      </c>
    </row>
    <row r="132" spans="1:8" x14ac:dyDescent="0.2">
      <c r="A132" s="4"/>
      <c r="B132" s="13" t="s">
        <v>18</v>
      </c>
      <c r="C132" s="75">
        <f t="shared" ref="C132:D132" si="45">+C18+C37+C56+C75+C94+C113</f>
        <v>116710</v>
      </c>
      <c r="D132" s="75">
        <f t="shared" si="45"/>
        <v>28300</v>
      </c>
      <c r="E132" s="75">
        <f t="shared" si="38"/>
        <v>18281.5</v>
      </c>
      <c r="F132" s="34">
        <f t="shared" si="39"/>
        <v>46581.5</v>
      </c>
      <c r="G132" s="45">
        <f t="shared" si="40"/>
        <v>0.39912175477679718</v>
      </c>
      <c r="H132" s="34">
        <f t="shared" si="41"/>
        <v>70128.5</v>
      </c>
    </row>
    <row r="133" spans="1:8" x14ac:dyDescent="0.2">
      <c r="A133" s="4"/>
      <c r="B133" s="13" t="s">
        <v>29</v>
      </c>
      <c r="C133" s="75">
        <f t="shared" ref="C133:D133" si="46">+C19+C38+C57+C76+C95+C114</f>
        <v>0</v>
      </c>
      <c r="D133" s="75">
        <f t="shared" si="46"/>
        <v>0</v>
      </c>
      <c r="E133" s="75">
        <f t="shared" si="38"/>
        <v>0</v>
      </c>
      <c r="F133" s="34" t="str">
        <f t="shared" si="39"/>
        <v/>
      </c>
      <c r="G133" s="45" t="str">
        <f t="shared" si="40"/>
        <v/>
      </c>
      <c r="H133" s="34" t="str">
        <f t="shared" si="41"/>
        <v/>
      </c>
    </row>
    <row r="134" spans="1:8" x14ac:dyDescent="0.2">
      <c r="A134" s="4"/>
      <c r="B134" s="13" t="s">
        <v>30</v>
      </c>
      <c r="C134" s="75">
        <f t="shared" ref="C134:D134" si="47">+C20+C39+C58+C77+C96+C115</f>
        <v>0</v>
      </c>
      <c r="D134" s="75">
        <f t="shared" si="47"/>
        <v>0</v>
      </c>
      <c r="E134" s="75">
        <f t="shared" si="38"/>
        <v>0</v>
      </c>
      <c r="F134" s="34" t="str">
        <f t="shared" si="39"/>
        <v/>
      </c>
      <c r="G134" s="45" t="str">
        <f t="shared" si="40"/>
        <v/>
      </c>
      <c r="H134" s="34" t="str">
        <f t="shared" si="41"/>
        <v/>
      </c>
    </row>
    <row r="135" spans="1:8" x14ac:dyDescent="0.2">
      <c r="A135" s="4"/>
      <c r="B135" s="13" t="s">
        <v>31</v>
      </c>
      <c r="C135" s="75">
        <f t="shared" ref="C135:D135" si="48">+C21+C40+C59+C78+C97+C116</f>
        <v>0</v>
      </c>
      <c r="D135" s="75">
        <f t="shared" si="48"/>
        <v>0</v>
      </c>
      <c r="E135" s="75">
        <f t="shared" si="38"/>
        <v>0</v>
      </c>
      <c r="F135" s="34" t="str">
        <f t="shared" si="39"/>
        <v/>
      </c>
      <c r="G135" s="45" t="str">
        <f t="shared" si="40"/>
        <v/>
      </c>
      <c r="H135" s="34" t="str">
        <f t="shared" si="41"/>
        <v/>
      </c>
    </row>
    <row r="136" spans="1:8" x14ac:dyDescent="0.2">
      <c r="A136" s="4"/>
      <c r="B136" s="13" t="s">
        <v>21</v>
      </c>
      <c r="C136" s="75">
        <f t="shared" ref="C136:D136" si="49">+C22+C41+C60+C79+C98+C117</f>
        <v>0</v>
      </c>
      <c r="D136" s="75">
        <f t="shared" si="49"/>
        <v>0</v>
      </c>
      <c r="E136" s="75">
        <f t="shared" si="38"/>
        <v>0</v>
      </c>
      <c r="F136" s="34" t="str">
        <f t="shared" si="39"/>
        <v/>
      </c>
      <c r="G136" s="45" t="str">
        <f t="shared" si="40"/>
        <v/>
      </c>
      <c r="H136" s="34" t="str">
        <f t="shared" si="41"/>
        <v/>
      </c>
    </row>
    <row r="137" spans="1:8" x14ac:dyDescent="0.2">
      <c r="A137" s="4"/>
      <c r="B137" s="13" t="s">
        <v>26</v>
      </c>
      <c r="C137" s="75">
        <f t="shared" ref="C137:D137" si="50">+C23+C42+C61+C80+C99+C118</f>
        <v>0</v>
      </c>
      <c r="D137" s="75">
        <f t="shared" si="50"/>
        <v>0</v>
      </c>
      <c r="E137" s="75">
        <f t="shared" si="38"/>
        <v>0</v>
      </c>
      <c r="F137" s="34" t="str">
        <f t="shared" si="39"/>
        <v/>
      </c>
      <c r="G137" s="45" t="str">
        <f t="shared" si="40"/>
        <v/>
      </c>
      <c r="H137" s="34" t="str">
        <f t="shared" si="41"/>
        <v/>
      </c>
    </row>
    <row r="138" spans="1:8" ht="14.25" customHeight="1" x14ac:dyDescent="0.2">
      <c r="A138" s="4"/>
      <c r="B138" s="13" t="s">
        <v>27</v>
      </c>
      <c r="C138" s="75">
        <f t="shared" ref="C138:D138" si="51">+C24+C43+C62+C81+C100+C119</f>
        <v>0</v>
      </c>
      <c r="D138" s="75">
        <f t="shared" si="51"/>
        <v>0</v>
      </c>
      <c r="E138" s="75">
        <f t="shared" si="38"/>
        <v>0</v>
      </c>
      <c r="F138" s="34" t="str">
        <f t="shared" si="39"/>
        <v/>
      </c>
      <c r="G138" s="45" t="str">
        <f t="shared" si="40"/>
        <v/>
      </c>
      <c r="H138" s="34" t="str">
        <f t="shared" si="41"/>
        <v/>
      </c>
    </row>
    <row r="139" spans="1:8" x14ac:dyDescent="0.2">
      <c r="A139" s="4"/>
      <c r="B139" s="13" t="s">
        <v>32</v>
      </c>
      <c r="C139" s="75">
        <f t="shared" ref="C139:D139" si="52">+C25+C44+C63+C82+C101+C120</f>
        <v>0</v>
      </c>
      <c r="D139" s="75">
        <f t="shared" si="52"/>
        <v>0</v>
      </c>
      <c r="E139" s="75">
        <f t="shared" si="38"/>
        <v>0</v>
      </c>
      <c r="F139" s="34" t="str">
        <f t="shared" si="39"/>
        <v/>
      </c>
      <c r="G139" s="45" t="str">
        <f t="shared" si="40"/>
        <v/>
      </c>
      <c r="H139" s="34" t="str">
        <f t="shared" si="41"/>
        <v/>
      </c>
    </row>
    <row r="140" spans="1:8" x14ac:dyDescent="0.2">
      <c r="A140" s="4"/>
      <c r="B140" s="13" t="s">
        <v>33</v>
      </c>
      <c r="C140" s="75">
        <f t="shared" ref="C140:D140" si="53">+C26+C45+C64+C83+C102+C121</f>
        <v>0</v>
      </c>
      <c r="D140" s="75">
        <f t="shared" si="53"/>
        <v>0</v>
      </c>
      <c r="E140" s="75">
        <f t="shared" si="38"/>
        <v>0</v>
      </c>
      <c r="F140" s="34" t="str">
        <f t="shared" si="39"/>
        <v/>
      </c>
      <c r="G140" s="45" t="str">
        <f t="shared" si="40"/>
        <v/>
      </c>
      <c r="H140" s="34" t="str">
        <f t="shared" si="41"/>
        <v/>
      </c>
    </row>
    <row r="141" spans="1:8" ht="25.5" x14ac:dyDescent="0.2">
      <c r="A141" s="4"/>
      <c r="B141" s="13" t="s">
        <v>80</v>
      </c>
      <c r="C141" s="75">
        <f t="shared" ref="C141:D141" si="54">+C27+C46+C65+C84+C103+C122</f>
        <v>0</v>
      </c>
      <c r="D141" s="75">
        <f t="shared" si="54"/>
        <v>0</v>
      </c>
      <c r="E141" s="75">
        <f t="shared" si="38"/>
        <v>0</v>
      </c>
      <c r="F141" s="34" t="str">
        <f t="shared" si="39"/>
        <v/>
      </c>
      <c r="G141" s="45" t="str">
        <f t="shared" si="40"/>
        <v/>
      </c>
      <c r="H141" s="34" t="str">
        <f t="shared" si="41"/>
        <v/>
      </c>
    </row>
    <row r="142" spans="1:8" x14ac:dyDescent="0.2">
      <c r="A142" s="4"/>
      <c r="B142" s="16" t="s">
        <v>34</v>
      </c>
      <c r="C142" s="76">
        <f t="shared" ref="C142:E142" si="55">+C28+C47+C66+C85+C104+C123</f>
        <v>185223</v>
      </c>
      <c r="D142" s="76">
        <f t="shared" si="55"/>
        <v>212535</v>
      </c>
      <c r="E142" s="76">
        <f t="shared" si="55"/>
        <v>-86120.9</v>
      </c>
      <c r="F142" s="38">
        <f t="shared" si="39"/>
        <v>126414.1</v>
      </c>
      <c r="G142" s="44">
        <f t="shared" si="40"/>
        <v>0.68249677415871679</v>
      </c>
      <c r="H142" s="38">
        <f t="shared" si="41"/>
        <v>58808.899999999994</v>
      </c>
    </row>
    <row r="143" spans="1:8" x14ac:dyDescent="0.2">
      <c r="A143" s="4"/>
      <c r="B143" s="17" t="s">
        <v>119</v>
      </c>
      <c r="C143" s="33">
        <f>SUM(C126:C142)</f>
        <v>952908</v>
      </c>
      <c r="D143" s="33">
        <f t="shared" ref="D143" si="56">SUM(D126:D142)</f>
        <v>495518</v>
      </c>
      <c r="E143" s="33">
        <f>SUM(E126:E142)</f>
        <v>16612.600000000006</v>
      </c>
      <c r="F143" s="33">
        <f t="shared" ref="F143" si="57">SUM(F126:F142)</f>
        <v>512130.6</v>
      </c>
      <c r="G143" s="46">
        <f t="shared" si="40"/>
        <v>0.53743971086400788</v>
      </c>
      <c r="H143" s="33">
        <f>SUM(H126:H142)</f>
        <v>440777.4</v>
      </c>
    </row>
    <row r="144" spans="1:8" x14ac:dyDescent="0.2">
      <c r="A144" s="4"/>
      <c r="B144" s="15"/>
      <c r="C144" s="18"/>
      <c r="D144" s="18"/>
      <c r="E144" s="18"/>
      <c r="F144" s="18"/>
      <c r="G144" s="31"/>
      <c r="H144" s="39"/>
    </row>
    <row r="145" spans="1:8" ht="18" customHeight="1" x14ac:dyDescent="0.2">
      <c r="A145" s="21"/>
      <c r="B145" s="22"/>
      <c r="C145" s="22"/>
      <c r="D145" s="22"/>
      <c r="E145" s="22"/>
      <c r="F145" s="22"/>
      <c r="G145" s="32"/>
      <c r="H145" s="21"/>
    </row>
    <row r="146" spans="1:8" ht="15.75" customHeight="1" x14ac:dyDescent="0.2">
      <c r="A146" s="14" t="s">
        <v>211</v>
      </c>
      <c r="C146" s="6"/>
      <c r="D146" s="6"/>
      <c r="E146" s="6"/>
      <c r="F146" s="6"/>
      <c r="G146" s="30"/>
      <c r="H146" s="4"/>
    </row>
    <row r="147" spans="1:8" ht="15.75" customHeight="1" x14ac:dyDescent="0.2">
      <c r="A147" s="14"/>
      <c r="B147" s="14" t="s">
        <v>212</v>
      </c>
      <c r="C147" s="6"/>
      <c r="D147" s="6"/>
      <c r="E147" s="6"/>
      <c r="F147" s="6"/>
      <c r="G147" s="69"/>
      <c r="H147" s="66"/>
    </row>
    <row r="148" spans="1:8" x14ac:dyDescent="0.2">
      <c r="A148" s="11"/>
      <c r="B148" s="64"/>
      <c r="C148" s="73" t="s">
        <v>77</v>
      </c>
      <c r="D148" s="6"/>
      <c r="E148" s="6"/>
      <c r="F148" s="6"/>
      <c r="G148" s="69"/>
      <c r="H148" s="66"/>
    </row>
    <row r="149" spans="1:8" ht="14.25" customHeight="1" x14ac:dyDescent="0.2">
      <c r="A149" s="11">
        <v>1</v>
      </c>
      <c r="B149" s="63" t="e">
        <f>+#REF!</f>
        <v>#REF!</v>
      </c>
      <c r="C149" s="77">
        <v>21000</v>
      </c>
      <c r="D149" s="77">
        <v>19217.689999999999</v>
      </c>
      <c r="E149" s="77">
        <v>207.9</v>
      </c>
      <c r="F149" s="37">
        <f t="shared" ref="F149:F153" si="58">IF((E149+D149)=0,"",(D149+E149))</f>
        <v>19425.59</v>
      </c>
      <c r="G149" s="70">
        <f t="shared" ref="G149" si="59">IFERROR((F149/C149),"")</f>
        <v>0.92502809523809526</v>
      </c>
      <c r="H149" s="34"/>
    </row>
    <row r="150" spans="1:8" ht="14.25" customHeight="1" x14ac:dyDescent="0.2">
      <c r="A150" s="11">
        <v>2</v>
      </c>
      <c r="B150" s="63" t="e">
        <f>+#REF!</f>
        <v>#REF!</v>
      </c>
      <c r="C150" s="77">
        <v>4000</v>
      </c>
      <c r="D150" s="77">
        <v>3344.33</v>
      </c>
      <c r="E150" s="77">
        <v>79.599999999999994</v>
      </c>
      <c r="F150" s="37">
        <f t="shared" si="58"/>
        <v>3423.93</v>
      </c>
      <c r="G150" s="70">
        <f t="shared" ref="G150:G153" si="60">IFERROR((F150/C150),"")</f>
        <v>0.85598249999999998</v>
      </c>
      <c r="H150" s="34"/>
    </row>
    <row r="151" spans="1:8" ht="23.25" customHeight="1" x14ac:dyDescent="0.2">
      <c r="A151" s="11">
        <v>3</v>
      </c>
      <c r="B151" s="63" t="e">
        <f>+#REF!</f>
        <v>#REF!</v>
      </c>
      <c r="C151" s="77"/>
      <c r="D151" s="77"/>
      <c r="E151" s="77"/>
      <c r="F151" s="37" t="str">
        <f t="shared" si="58"/>
        <v/>
      </c>
      <c r="G151" s="70" t="str">
        <f t="shared" si="60"/>
        <v/>
      </c>
      <c r="H151" s="34"/>
    </row>
    <row r="152" spans="1:8" ht="14.25" customHeight="1" x14ac:dyDescent="0.2">
      <c r="A152" s="11">
        <v>4</v>
      </c>
      <c r="B152" s="63" t="e">
        <f>+#REF!</f>
        <v>#REF!</v>
      </c>
      <c r="C152" s="75">
        <v>50</v>
      </c>
      <c r="D152" s="75">
        <v>44.54</v>
      </c>
      <c r="E152" s="75"/>
      <c r="F152" s="34">
        <f t="shared" si="58"/>
        <v>44.54</v>
      </c>
      <c r="G152" s="70">
        <f t="shared" si="60"/>
        <v>0.89080000000000004</v>
      </c>
      <c r="H152" s="34"/>
    </row>
    <row r="153" spans="1:8" x14ac:dyDescent="0.2">
      <c r="A153" s="11">
        <v>5</v>
      </c>
      <c r="B153" s="63" t="e">
        <f>+#REF!</f>
        <v>#REF!</v>
      </c>
      <c r="C153" s="76">
        <v>2950</v>
      </c>
      <c r="D153" s="76">
        <v>1527.78</v>
      </c>
      <c r="E153" s="76">
        <v>520.79999999999995</v>
      </c>
      <c r="F153" s="38">
        <f t="shared" si="58"/>
        <v>2048.58</v>
      </c>
      <c r="G153" s="71">
        <f t="shared" si="60"/>
        <v>0.69443389830508473</v>
      </c>
      <c r="H153" s="38"/>
    </row>
    <row r="154" spans="1:8" x14ac:dyDescent="0.2">
      <c r="A154" s="4"/>
      <c r="B154" s="41" t="s">
        <v>45</v>
      </c>
      <c r="C154" s="42">
        <f>SUM(C149:C153)</f>
        <v>28000</v>
      </c>
      <c r="D154" s="42">
        <f>SUM(D149:D153)</f>
        <v>24134.339999999997</v>
      </c>
      <c r="E154" s="42">
        <f>SUM(E149:E153)</f>
        <v>808.3</v>
      </c>
      <c r="F154" s="42">
        <f>D154+E154</f>
        <v>24942.639999999996</v>
      </c>
      <c r="G154" s="46"/>
      <c r="H154" s="33"/>
    </row>
    <row r="155" spans="1:8" ht="9" customHeight="1" x14ac:dyDescent="0.2">
      <c r="A155" s="4"/>
      <c r="B155" s="6"/>
      <c r="C155" s="34"/>
      <c r="D155" s="34"/>
      <c r="E155" s="34"/>
      <c r="F155" s="34"/>
      <c r="G155" s="69"/>
      <c r="H155" s="67"/>
    </row>
    <row r="156" spans="1:8" ht="15" thickBot="1" x14ac:dyDescent="0.25">
      <c r="A156" s="5"/>
      <c r="B156" s="7"/>
      <c r="C156" s="35"/>
      <c r="D156" s="35"/>
      <c r="E156" s="35"/>
      <c r="F156" s="34"/>
      <c r="G156" s="72"/>
      <c r="H156" s="68"/>
    </row>
    <row r="157" spans="1:8" s="9" customFormat="1" ht="15.75" thickBot="1" x14ac:dyDescent="0.3">
      <c r="A157" s="202" t="s">
        <v>76</v>
      </c>
      <c r="B157" s="203"/>
      <c r="C157" s="40">
        <f>+C154+C143</f>
        <v>980908</v>
      </c>
      <c r="D157" s="40">
        <f>+D154+D143</f>
        <v>519652.33999999997</v>
      </c>
      <c r="E157" s="40">
        <f>+E154+E143</f>
        <v>17420.900000000005</v>
      </c>
      <c r="F157" s="40">
        <f>+F154+F143</f>
        <v>537073.24</v>
      </c>
      <c r="G157" s="46"/>
      <c r="H157" s="46"/>
    </row>
  </sheetData>
  <mergeCells count="13">
    <mergeCell ref="H7:H9"/>
    <mergeCell ref="D8:D9"/>
    <mergeCell ref="E8:E9"/>
    <mergeCell ref="A157:B157"/>
    <mergeCell ref="A11:B11"/>
    <mergeCell ref="A1:D1"/>
    <mergeCell ref="F6:G6"/>
    <mergeCell ref="A7:A9"/>
    <mergeCell ref="B7:B9"/>
    <mergeCell ref="C7:C9"/>
    <mergeCell ref="D7:E7"/>
    <mergeCell ref="F7:F9"/>
    <mergeCell ref="G7:G9"/>
  </mergeCells>
  <printOptions horizontalCentered="1"/>
  <pageMargins left="0.34" right="0.41" top="0.52" bottom="0.46" header="0.3" footer="0.18"/>
  <pageSetup scale="90" fitToHeight="5" orientation="portrait" r:id="rId1"/>
  <headerFooter>
    <oddFooter xml:space="preserve">&amp;L**NOTE: DP to verify all formulas are correct***&amp;RPage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topLeftCell="A26" workbookViewId="0">
      <selection activeCell="D56" sqref="D56"/>
    </sheetView>
  </sheetViews>
  <sheetFormatPr defaultRowHeight="15" x14ac:dyDescent="0.25"/>
  <cols>
    <col min="1" max="1" width="9.140625" style="105"/>
    <col min="2" max="2" width="37.85546875" customWidth="1"/>
    <col min="3" max="3" width="12.28515625" customWidth="1"/>
    <col min="4" max="4" width="12.140625" customWidth="1"/>
    <col min="5" max="5" width="13" customWidth="1"/>
    <col min="6" max="6" width="13.140625" customWidth="1"/>
    <col min="7" max="7" width="13.85546875" customWidth="1"/>
    <col min="9" max="9" width="12.85546875" customWidth="1"/>
    <col min="10" max="10" width="11.140625" customWidth="1"/>
    <col min="12" max="12" width="15.85546875" customWidth="1"/>
  </cols>
  <sheetData>
    <row r="1" spans="1:10" ht="16.5" thickBot="1" x14ac:dyDescent="0.3">
      <c r="A1" s="194" t="s">
        <v>120</v>
      </c>
      <c r="B1" s="194"/>
      <c r="C1" s="194"/>
      <c r="D1" s="194"/>
      <c r="E1" s="2"/>
      <c r="F1" s="2"/>
      <c r="G1" s="2"/>
      <c r="H1" s="3" t="s">
        <v>210</v>
      </c>
      <c r="I1" s="1"/>
      <c r="J1" s="1"/>
    </row>
    <row r="2" spans="1:10" ht="15.75" x14ac:dyDescent="0.25">
      <c r="A2" s="98"/>
      <c r="B2" s="24"/>
      <c r="C2" s="24"/>
      <c r="D2" s="24"/>
      <c r="E2" s="25"/>
      <c r="F2" s="25"/>
      <c r="G2" s="25"/>
      <c r="H2" s="26"/>
      <c r="I2" s="1"/>
      <c r="J2" s="1"/>
    </row>
    <row r="3" spans="1:10" x14ac:dyDescent="0.25">
      <c r="A3" s="117" t="s">
        <v>117</v>
      </c>
      <c r="B3" s="88"/>
      <c r="C3" s="88"/>
      <c r="D3" s="88"/>
      <c r="E3" s="88"/>
      <c r="F3" s="88"/>
      <c r="G3" s="88"/>
      <c r="H3" s="29"/>
      <c r="I3" s="1"/>
      <c r="J3" s="1"/>
    </row>
    <row r="4" spans="1:10" x14ac:dyDescent="0.25">
      <c r="A4" s="117" t="s">
        <v>51</v>
      </c>
      <c r="B4" s="88"/>
      <c r="C4" s="88"/>
      <c r="D4" s="88"/>
      <c r="E4" s="88"/>
      <c r="F4" s="88"/>
      <c r="G4" s="88"/>
      <c r="H4" s="29"/>
      <c r="I4" s="1"/>
      <c r="J4" s="1"/>
    </row>
    <row r="5" spans="1:10" x14ac:dyDescent="0.25">
      <c r="A5" s="99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99"/>
      <c r="B6" s="1"/>
      <c r="C6" s="1"/>
      <c r="D6" s="1"/>
      <c r="E6" s="1"/>
      <c r="F6" s="1"/>
      <c r="G6" s="1"/>
      <c r="H6" s="1"/>
      <c r="I6" s="1"/>
      <c r="J6" s="1"/>
    </row>
    <row r="7" spans="1:10" ht="15.75" thickBot="1" x14ac:dyDescent="0.3">
      <c r="A7" s="89" t="s">
        <v>0</v>
      </c>
      <c r="B7" s="90" t="s">
        <v>1</v>
      </c>
      <c r="C7" s="90" t="s">
        <v>2</v>
      </c>
      <c r="D7" s="90" t="s">
        <v>3</v>
      </c>
      <c r="E7" s="90" t="s">
        <v>4</v>
      </c>
      <c r="F7" s="90" t="s">
        <v>5</v>
      </c>
      <c r="G7" s="221" t="s">
        <v>6</v>
      </c>
      <c r="H7" s="222"/>
      <c r="I7" s="90" t="s">
        <v>104</v>
      </c>
      <c r="J7" s="90" t="s">
        <v>105</v>
      </c>
    </row>
    <row r="8" spans="1:10" ht="23.25" thickBot="1" x14ac:dyDescent="0.3">
      <c r="A8" s="74" t="s">
        <v>106</v>
      </c>
      <c r="B8" s="197" t="s">
        <v>7</v>
      </c>
      <c r="C8" s="197" t="s">
        <v>108</v>
      </c>
      <c r="D8" s="200" t="s">
        <v>8</v>
      </c>
      <c r="E8" s="223"/>
      <c r="F8" s="201"/>
      <c r="G8" s="197" t="s">
        <v>109</v>
      </c>
      <c r="H8" s="91" t="s">
        <v>110</v>
      </c>
      <c r="I8" s="91" t="s">
        <v>112</v>
      </c>
      <c r="J8" s="111" t="s">
        <v>114</v>
      </c>
    </row>
    <row r="9" spans="1:10" ht="15.75" thickBot="1" x14ac:dyDescent="0.3">
      <c r="A9" s="74" t="s">
        <v>107</v>
      </c>
      <c r="B9" s="198"/>
      <c r="C9" s="198"/>
      <c r="D9" s="197" t="s">
        <v>9</v>
      </c>
      <c r="E9" s="200" t="s">
        <v>10</v>
      </c>
      <c r="F9" s="201"/>
      <c r="G9" s="198"/>
      <c r="H9" s="91" t="s">
        <v>111</v>
      </c>
      <c r="I9" s="91" t="s">
        <v>113</v>
      </c>
      <c r="J9" s="112"/>
    </row>
    <row r="10" spans="1:10" ht="23.25" thickBot="1" x14ac:dyDescent="0.3">
      <c r="A10" s="100"/>
      <c r="B10" s="199"/>
      <c r="C10" s="199"/>
      <c r="D10" s="199"/>
      <c r="E10" s="92" t="s">
        <v>115</v>
      </c>
      <c r="F10" s="92" t="s">
        <v>116</v>
      </c>
      <c r="G10" s="199"/>
      <c r="H10" s="93"/>
      <c r="I10" s="93"/>
      <c r="J10" s="113">
        <v>0.1</v>
      </c>
    </row>
    <row r="11" spans="1:10" x14ac:dyDescent="0.25">
      <c r="A11" s="101"/>
      <c r="B11" s="94"/>
      <c r="C11" s="94"/>
      <c r="D11" s="94"/>
      <c r="E11" s="94"/>
      <c r="F11" s="94"/>
      <c r="G11" s="94"/>
      <c r="H11" s="94"/>
      <c r="I11" s="94"/>
      <c r="J11" s="94"/>
    </row>
    <row r="12" spans="1:10" x14ac:dyDescent="0.25">
      <c r="A12" s="102" t="s">
        <v>121</v>
      </c>
      <c r="B12" s="95" t="s">
        <v>44</v>
      </c>
      <c r="C12" s="172">
        <v>338983</v>
      </c>
      <c r="D12" s="172">
        <v>162711.84</v>
      </c>
      <c r="E12" s="172">
        <v>6779.66</v>
      </c>
      <c r="F12" s="172"/>
      <c r="G12" s="106">
        <f>+E12+D12+F12</f>
        <v>169491.5</v>
      </c>
      <c r="H12" s="109">
        <f>+G12/C12</f>
        <v>0.5</v>
      </c>
      <c r="I12" s="106">
        <f>+C12-G12</f>
        <v>169491.5</v>
      </c>
      <c r="J12" s="174" t="s">
        <v>126</v>
      </c>
    </row>
    <row r="13" spans="1:10" x14ac:dyDescent="0.25">
      <c r="A13" s="102" t="s">
        <v>123</v>
      </c>
      <c r="B13" s="95" t="s">
        <v>122</v>
      </c>
      <c r="C13" s="172">
        <v>18914</v>
      </c>
      <c r="D13" s="172"/>
      <c r="E13" s="172"/>
      <c r="F13" s="172"/>
      <c r="G13" s="106">
        <f t="shared" ref="G13:G14" si="0">+E13+D13+F13</f>
        <v>0</v>
      </c>
      <c r="H13" s="109">
        <f t="shared" ref="H13:H15" si="1">+G13/C13</f>
        <v>0</v>
      </c>
      <c r="I13" s="106">
        <f t="shared" ref="I13:I14" si="2">+C13-G13</f>
        <v>18914</v>
      </c>
      <c r="J13" s="174" t="s">
        <v>126</v>
      </c>
    </row>
    <row r="14" spans="1:10" x14ac:dyDescent="0.25">
      <c r="A14" s="102" t="s">
        <v>124</v>
      </c>
      <c r="B14" s="95" t="s">
        <v>78</v>
      </c>
      <c r="C14" s="178">
        <v>0</v>
      </c>
      <c r="D14" s="173"/>
      <c r="E14" s="173"/>
      <c r="F14" s="178"/>
      <c r="G14" s="114">
        <f t="shared" si="0"/>
        <v>0</v>
      </c>
      <c r="H14" s="115" t="e">
        <f t="shared" si="1"/>
        <v>#DIV/0!</v>
      </c>
      <c r="I14" s="114">
        <f t="shared" si="2"/>
        <v>0</v>
      </c>
      <c r="J14" s="175" t="s">
        <v>126</v>
      </c>
    </row>
    <row r="15" spans="1:10" x14ac:dyDescent="0.25">
      <c r="A15" s="102"/>
      <c r="B15" s="95" t="s">
        <v>125</v>
      </c>
      <c r="C15" s="106">
        <f>SUM(C12:C14)</f>
        <v>357897</v>
      </c>
      <c r="D15" s="106">
        <f>SUM(D12:D14)</f>
        <v>162711.84</v>
      </c>
      <c r="E15" s="106">
        <f>SUM(E12:E14)</f>
        <v>6779.66</v>
      </c>
      <c r="F15" s="106">
        <f>SUM(F12:F14)</f>
        <v>0</v>
      </c>
      <c r="G15" s="106">
        <f>SUM(G12:G14)</f>
        <v>169491.5</v>
      </c>
      <c r="H15" s="109">
        <f t="shared" si="1"/>
        <v>0.47357619650346328</v>
      </c>
      <c r="I15" s="106">
        <f>SUM(I12:I14)</f>
        <v>188405.5</v>
      </c>
      <c r="J15" s="110">
        <v>0</v>
      </c>
    </row>
    <row r="16" spans="1:10" x14ac:dyDescent="0.25">
      <c r="A16" s="102"/>
      <c r="B16" s="95"/>
      <c r="C16" s="106"/>
      <c r="D16" s="106"/>
      <c r="E16" s="106"/>
      <c r="F16" s="106"/>
      <c r="G16" s="106"/>
      <c r="H16" s="106"/>
      <c r="I16" s="106"/>
      <c r="J16" s="106"/>
    </row>
    <row r="17" spans="1:10" x14ac:dyDescent="0.25">
      <c r="A17" s="102" t="s">
        <v>127</v>
      </c>
      <c r="B17" s="95" t="s">
        <v>150</v>
      </c>
      <c r="C17" s="172">
        <v>640985</v>
      </c>
      <c r="D17" s="172">
        <v>45901.55</v>
      </c>
      <c r="E17" s="172">
        <v>180706.74</v>
      </c>
      <c r="F17" s="172"/>
      <c r="G17" s="106">
        <f>+E17+D17+F17</f>
        <v>226608.28999999998</v>
      </c>
      <c r="H17" s="109">
        <f t="shared" ref="H17:H40" si="3">+G17/C17</f>
        <v>0.35353134628735461</v>
      </c>
      <c r="I17" s="106">
        <f t="shared" ref="I17:I39" si="4">+C17-G17</f>
        <v>414376.71</v>
      </c>
      <c r="J17" s="106">
        <f>+$J$10*G17</f>
        <v>22660.828999999998</v>
      </c>
    </row>
    <row r="18" spans="1:10" x14ac:dyDescent="0.25">
      <c r="A18" s="102" t="s">
        <v>128</v>
      </c>
      <c r="B18" s="95" t="s">
        <v>151</v>
      </c>
      <c r="C18" s="172">
        <v>87800</v>
      </c>
      <c r="D18" s="172">
        <v>8000</v>
      </c>
      <c r="E18" s="172">
        <v>74532</v>
      </c>
      <c r="F18" s="172"/>
      <c r="G18" s="106">
        <f t="shared" ref="G18:G39" si="5">+E18+D18+F18</f>
        <v>82532</v>
      </c>
      <c r="H18" s="109">
        <f t="shared" si="3"/>
        <v>0.94</v>
      </c>
      <c r="I18" s="106">
        <f t="shared" si="4"/>
        <v>5268</v>
      </c>
      <c r="J18" s="106">
        <f t="shared" ref="J18:J39" si="6">+$J$10*G18</f>
        <v>8253.2000000000007</v>
      </c>
    </row>
    <row r="19" spans="1:10" x14ac:dyDescent="0.25">
      <c r="A19" s="102" t="s">
        <v>129</v>
      </c>
      <c r="B19" s="95" t="s">
        <v>152</v>
      </c>
      <c r="C19" s="172"/>
      <c r="D19" s="172"/>
      <c r="E19" s="172"/>
      <c r="F19" s="172"/>
      <c r="G19" s="106">
        <f t="shared" si="5"/>
        <v>0</v>
      </c>
      <c r="H19" s="109" t="e">
        <f t="shared" si="3"/>
        <v>#DIV/0!</v>
      </c>
      <c r="I19" s="106">
        <f t="shared" si="4"/>
        <v>0</v>
      </c>
      <c r="J19" s="106">
        <f t="shared" si="6"/>
        <v>0</v>
      </c>
    </row>
    <row r="20" spans="1:10" x14ac:dyDescent="0.25">
      <c r="A20" s="102" t="s">
        <v>130</v>
      </c>
      <c r="B20" s="95" t="s">
        <v>153</v>
      </c>
      <c r="C20" s="172"/>
      <c r="D20" s="172"/>
      <c r="E20" s="172"/>
      <c r="F20" s="172"/>
      <c r="G20" s="106">
        <f t="shared" si="5"/>
        <v>0</v>
      </c>
      <c r="H20" s="109" t="e">
        <f t="shared" si="3"/>
        <v>#DIV/0!</v>
      </c>
      <c r="I20" s="106">
        <f t="shared" si="4"/>
        <v>0</v>
      </c>
      <c r="J20" s="106">
        <f t="shared" si="6"/>
        <v>0</v>
      </c>
    </row>
    <row r="21" spans="1:10" x14ac:dyDescent="0.25">
      <c r="A21" s="102" t="s">
        <v>131</v>
      </c>
      <c r="B21" s="95" t="s">
        <v>154</v>
      </c>
      <c r="C21" s="172"/>
      <c r="D21" s="172"/>
      <c r="E21" s="172"/>
      <c r="F21" s="172"/>
      <c r="G21" s="106">
        <f t="shared" si="5"/>
        <v>0</v>
      </c>
      <c r="H21" s="109" t="e">
        <f t="shared" si="3"/>
        <v>#DIV/0!</v>
      </c>
      <c r="I21" s="106">
        <f t="shared" si="4"/>
        <v>0</v>
      </c>
      <c r="J21" s="106">
        <f t="shared" si="6"/>
        <v>0</v>
      </c>
    </row>
    <row r="22" spans="1:10" x14ac:dyDescent="0.25">
      <c r="A22" s="102" t="s">
        <v>132</v>
      </c>
      <c r="B22" s="95" t="s">
        <v>155</v>
      </c>
      <c r="C22" s="172"/>
      <c r="D22" s="172"/>
      <c r="E22" s="172"/>
      <c r="F22" s="172"/>
      <c r="G22" s="106">
        <f t="shared" si="5"/>
        <v>0</v>
      </c>
      <c r="H22" s="109" t="e">
        <f t="shared" si="3"/>
        <v>#DIV/0!</v>
      </c>
      <c r="I22" s="106">
        <f t="shared" si="4"/>
        <v>0</v>
      </c>
      <c r="J22" s="106">
        <f t="shared" si="6"/>
        <v>0</v>
      </c>
    </row>
    <row r="23" spans="1:10" x14ac:dyDescent="0.25">
      <c r="A23" s="102" t="s">
        <v>133</v>
      </c>
      <c r="B23" s="95" t="s">
        <v>156</v>
      </c>
      <c r="C23" s="172"/>
      <c r="D23" s="172"/>
      <c r="E23" s="172"/>
      <c r="F23" s="172"/>
      <c r="G23" s="106">
        <f t="shared" si="5"/>
        <v>0</v>
      </c>
      <c r="H23" s="109" t="e">
        <f t="shared" si="3"/>
        <v>#DIV/0!</v>
      </c>
      <c r="I23" s="106">
        <f t="shared" si="4"/>
        <v>0</v>
      </c>
      <c r="J23" s="106">
        <f t="shared" si="6"/>
        <v>0</v>
      </c>
    </row>
    <row r="24" spans="1:10" x14ac:dyDescent="0.25">
      <c r="A24" s="102" t="s">
        <v>134</v>
      </c>
      <c r="B24" s="95" t="s">
        <v>157</v>
      </c>
      <c r="C24" s="172"/>
      <c r="D24" s="172"/>
      <c r="E24" s="172"/>
      <c r="F24" s="172"/>
      <c r="G24" s="106">
        <f t="shared" si="5"/>
        <v>0</v>
      </c>
      <c r="H24" s="109" t="e">
        <f t="shared" si="3"/>
        <v>#DIV/0!</v>
      </c>
      <c r="I24" s="106">
        <f t="shared" si="4"/>
        <v>0</v>
      </c>
      <c r="J24" s="106">
        <f t="shared" si="6"/>
        <v>0</v>
      </c>
    </row>
    <row r="25" spans="1:10" x14ac:dyDescent="0.25">
      <c r="A25" s="102" t="s">
        <v>135</v>
      </c>
      <c r="B25" s="95" t="s">
        <v>158</v>
      </c>
      <c r="C25" s="172"/>
      <c r="D25" s="172"/>
      <c r="E25" s="172"/>
      <c r="F25" s="172"/>
      <c r="G25" s="106">
        <f t="shared" si="5"/>
        <v>0</v>
      </c>
      <c r="H25" s="109" t="e">
        <f t="shared" si="3"/>
        <v>#DIV/0!</v>
      </c>
      <c r="I25" s="106">
        <f t="shared" si="4"/>
        <v>0</v>
      </c>
      <c r="J25" s="106">
        <f t="shared" si="6"/>
        <v>0</v>
      </c>
    </row>
    <row r="26" spans="1:10" x14ac:dyDescent="0.25">
      <c r="A26" s="102" t="s">
        <v>136</v>
      </c>
      <c r="B26" s="95" t="s">
        <v>159</v>
      </c>
      <c r="C26" s="172"/>
      <c r="D26" s="172"/>
      <c r="E26" s="172"/>
      <c r="F26" s="172"/>
      <c r="G26" s="106">
        <f t="shared" si="5"/>
        <v>0</v>
      </c>
      <c r="H26" s="109" t="e">
        <f t="shared" si="3"/>
        <v>#DIV/0!</v>
      </c>
      <c r="I26" s="106">
        <f t="shared" si="4"/>
        <v>0</v>
      </c>
      <c r="J26" s="106">
        <f t="shared" si="6"/>
        <v>0</v>
      </c>
    </row>
    <row r="27" spans="1:10" x14ac:dyDescent="0.25">
      <c r="A27" s="102" t="s">
        <v>137</v>
      </c>
      <c r="B27" s="95" t="s">
        <v>160</v>
      </c>
      <c r="C27" s="172"/>
      <c r="D27" s="172"/>
      <c r="E27" s="172"/>
      <c r="F27" s="172"/>
      <c r="G27" s="106">
        <f t="shared" si="5"/>
        <v>0</v>
      </c>
      <c r="H27" s="109" t="e">
        <f t="shared" si="3"/>
        <v>#DIV/0!</v>
      </c>
      <c r="I27" s="106">
        <f t="shared" si="4"/>
        <v>0</v>
      </c>
      <c r="J27" s="106">
        <f t="shared" si="6"/>
        <v>0</v>
      </c>
    </row>
    <row r="28" spans="1:10" x14ac:dyDescent="0.25">
      <c r="A28" s="102" t="s">
        <v>138</v>
      </c>
      <c r="B28" s="95" t="s">
        <v>161</v>
      </c>
      <c r="C28" s="172"/>
      <c r="D28" s="172"/>
      <c r="E28" s="172"/>
      <c r="F28" s="172"/>
      <c r="G28" s="106">
        <f t="shared" si="5"/>
        <v>0</v>
      </c>
      <c r="H28" s="109" t="e">
        <f t="shared" si="3"/>
        <v>#DIV/0!</v>
      </c>
      <c r="I28" s="106">
        <f t="shared" si="4"/>
        <v>0</v>
      </c>
      <c r="J28" s="106">
        <f t="shared" si="6"/>
        <v>0</v>
      </c>
    </row>
    <row r="29" spans="1:10" x14ac:dyDescent="0.25">
      <c r="A29" s="102" t="s">
        <v>139</v>
      </c>
      <c r="B29" s="95" t="s">
        <v>162</v>
      </c>
      <c r="C29" s="172"/>
      <c r="D29" s="172"/>
      <c r="E29" s="172"/>
      <c r="F29" s="172"/>
      <c r="G29" s="106">
        <f t="shared" si="5"/>
        <v>0</v>
      </c>
      <c r="H29" s="109" t="e">
        <f t="shared" si="3"/>
        <v>#DIV/0!</v>
      </c>
      <c r="I29" s="106">
        <f t="shared" si="4"/>
        <v>0</v>
      </c>
      <c r="J29" s="106">
        <f t="shared" si="6"/>
        <v>0</v>
      </c>
    </row>
    <row r="30" spans="1:10" x14ac:dyDescent="0.25">
      <c r="A30" s="102" t="s">
        <v>140</v>
      </c>
      <c r="B30" s="95" t="s">
        <v>163</v>
      </c>
      <c r="C30" s="172"/>
      <c r="D30" s="172"/>
      <c r="E30" s="172"/>
      <c r="F30" s="172"/>
      <c r="G30" s="106">
        <f t="shared" si="5"/>
        <v>0</v>
      </c>
      <c r="H30" s="109" t="e">
        <f t="shared" si="3"/>
        <v>#DIV/0!</v>
      </c>
      <c r="I30" s="106">
        <f t="shared" si="4"/>
        <v>0</v>
      </c>
      <c r="J30" s="106">
        <f t="shared" si="6"/>
        <v>0</v>
      </c>
    </row>
    <row r="31" spans="1:10" x14ac:dyDescent="0.25">
      <c r="A31" s="102" t="s">
        <v>141</v>
      </c>
      <c r="B31" s="95" t="s">
        <v>164</v>
      </c>
      <c r="C31" s="172"/>
      <c r="D31" s="172"/>
      <c r="E31" s="172"/>
      <c r="F31" s="172"/>
      <c r="G31" s="106">
        <f t="shared" si="5"/>
        <v>0</v>
      </c>
      <c r="H31" s="109" t="e">
        <f t="shared" si="3"/>
        <v>#DIV/0!</v>
      </c>
      <c r="I31" s="106">
        <f t="shared" si="4"/>
        <v>0</v>
      </c>
      <c r="J31" s="106">
        <f t="shared" si="6"/>
        <v>0</v>
      </c>
    </row>
    <row r="32" spans="1:10" x14ac:dyDescent="0.25">
      <c r="A32" s="102" t="s">
        <v>142</v>
      </c>
      <c r="B32" s="95" t="s">
        <v>165</v>
      </c>
      <c r="C32" s="172"/>
      <c r="D32" s="172"/>
      <c r="E32" s="172"/>
      <c r="F32" s="172"/>
      <c r="G32" s="106">
        <f t="shared" si="5"/>
        <v>0</v>
      </c>
      <c r="H32" s="109" t="e">
        <f t="shared" si="3"/>
        <v>#DIV/0!</v>
      </c>
      <c r="I32" s="106">
        <f t="shared" si="4"/>
        <v>0</v>
      </c>
      <c r="J32" s="106">
        <f t="shared" si="6"/>
        <v>0</v>
      </c>
    </row>
    <row r="33" spans="1:13" x14ac:dyDescent="0.25">
      <c r="A33" s="102" t="s">
        <v>143</v>
      </c>
      <c r="B33" s="95" t="s">
        <v>166</v>
      </c>
      <c r="C33" s="172"/>
      <c r="D33" s="172"/>
      <c r="E33" s="172"/>
      <c r="F33" s="172"/>
      <c r="G33" s="106">
        <f t="shared" si="5"/>
        <v>0</v>
      </c>
      <c r="H33" s="109" t="e">
        <f t="shared" si="3"/>
        <v>#DIV/0!</v>
      </c>
      <c r="I33" s="106">
        <f t="shared" si="4"/>
        <v>0</v>
      </c>
      <c r="J33" s="106">
        <f t="shared" si="6"/>
        <v>0</v>
      </c>
    </row>
    <row r="34" spans="1:13" x14ac:dyDescent="0.25">
      <c r="A34" s="102" t="s">
        <v>144</v>
      </c>
      <c r="B34" s="95" t="s">
        <v>167</v>
      </c>
      <c r="C34" s="172"/>
      <c r="D34" s="172"/>
      <c r="E34" s="172"/>
      <c r="F34" s="172"/>
      <c r="G34" s="106">
        <f t="shared" si="5"/>
        <v>0</v>
      </c>
      <c r="H34" s="109" t="e">
        <f t="shared" si="3"/>
        <v>#DIV/0!</v>
      </c>
      <c r="I34" s="106">
        <f t="shared" si="4"/>
        <v>0</v>
      </c>
      <c r="J34" s="106">
        <f t="shared" si="6"/>
        <v>0</v>
      </c>
    </row>
    <row r="35" spans="1:13" x14ac:dyDescent="0.25">
      <c r="A35" s="102" t="s">
        <v>145</v>
      </c>
      <c r="B35" s="95" t="s">
        <v>168</v>
      </c>
      <c r="C35" s="172"/>
      <c r="D35" s="172"/>
      <c r="E35" s="172"/>
      <c r="F35" s="172"/>
      <c r="G35" s="106">
        <f t="shared" si="5"/>
        <v>0</v>
      </c>
      <c r="H35" s="109" t="e">
        <f t="shared" si="3"/>
        <v>#DIV/0!</v>
      </c>
      <c r="I35" s="106">
        <f t="shared" si="4"/>
        <v>0</v>
      </c>
      <c r="J35" s="106">
        <f t="shared" si="6"/>
        <v>0</v>
      </c>
    </row>
    <row r="36" spans="1:13" x14ac:dyDescent="0.25">
      <c r="A36" s="102" t="s">
        <v>146</v>
      </c>
      <c r="B36" s="95" t="s">
        <v>169</v>
      </c>
      <c r="C36" s="172"/>
      <c r="D36" s="172"/>
      <c r="E36" s="172"/>
      <c r="F36" s="172"/>
      <c r="G36" s="106">
        <f t="shared" si="5"/>
        <v>0</v>
      </c>
      <c r="H36" s="109" t="e">
        <f t="shared" si="3"/>
        <v>#DIV/0!</v>
      </c>
      <c r="I36" s="106">
        <f t="shared" si="4"/>
        <v>0</v>
      </c>
      <c r="J36" s="106">
        <f t="shared" si="6"/>
        <v>0</v>
      </c>
    </row>
    <row r="37" spans="1:13" x14ac:dyDescent="0.25">
      <c r="A37" s="102" t="s">
        <v>147</v>
      </c>
      <c r="B37" s="95" t="s">
        <v>170</v>
      </c>
      <c r="C37" s="172"/>
      <c r="D37" s="172"/>
      <c r="E37" s="172"/>
      <c r="F37" s="172"/>
      <c r="G37" s="106">
        <f t="shared" si="5"/>
        <v>0</v>
      </c>
      <c r="H37" s="109" t="e">
        <f t="shared" si="3"/>
        <v>#DIV/0!</v>
      </c>
      <c r="I37" s="106">
        <f t="shared" si="4"/>
        <v>0</v>
      </c>
      <c r="J37" s="106">
        <f t="shared" si="6"/>
        <v>0</v>
      </c>
    </row>
    <row r="38" spans="1:13" x14ac:dyDescent="0.25">
      <c r="A38" s="102" t="s">
        <v>148</v>
      </c>
      <c r="B38" s="95" t="s">
        <v>171</v>
      </c>
      <c r="C38" s="172"/>
      <c r="D38" s="172"/>
      <c r="E38" s="172"/>
      <c r="F38" s="172"/>
      <c r="G38" s="106">
        <f t="shared" si="5"/>
        <v>0</v>
      </c>
      <c r="H38" s="109" t="e">
        <f t="shared" si="3"/>
        <v>#DIV/0!</v>
      </c>
      <c r="I38" s="106">
        <f t="shared" si="4"/>
        <v>0</v>
      </c>
      <c r="J38" s="106">
        <f t="shared" si="6"/>
        <v>0</v>
      </c>
    </row>
    <row r="39" spans="1:13" x14ac:dyDescent="0.25">
      <c r="A39" s="102" t="s">
        <v>149</v>
      </c>
      <c r="B39" s="95" t="s">
        <v>172</v>
      </c>
      <c r="C39" s="178">
        <v>37340</v>
      </c>
      <c r="D39" s="178">
        <v>0</v>
      </c>
      <c r="E39" s="178">
        <v>21930.58</v>
      </c>
      <c r="F39" s="178"/>
      <c r="G39" s="114">
        <f t="shared" si="5"/>
        <v>21930.58</v>
      </c>
      <c r="H39" s="115">
        <f t="shared" si="3"/>
        <v>0.58732137118371719</v>
      </c>
      <c r="I39" s="114">
        <f t="shared" si="4"/>
        <v>15409.419999999998</v>
      </c>
      <c r="J39" s="114">
        <f t="shared" si="6"/>
        <v>2193.0580000000004</v>
      </c>
    </row>
    <row r="40" spans="1:13" ht="15.75" thickBot="1" x14ac:dyDescent="0.3">
      <c r="A40" s="102"/>
      <c r="B40" s="95" t="s">
        <v>173</v>
      </c>
      <c r="C40" s="106">
        <f>SUM(C17:C39)</f>
        <v>766125</v>
      </c>
      <c r="D40" s="106">
        <f>SUM(D17:D39)</f>
        <v>53901.55</v>
      </c>
      <c r="E40" s="106">
        <f>SUM(E17:E39)</f>
        <v>277169.32</v>
      </c>
      <c r="F40" s="106">
        <f>SUM(F17:F39)</f>
        <v>0</v>
      </c>
      <c r="G40" s="106">
        <f>SUM(G17:G39)</f>
        <v>331070.87</v>
      </c>
      <c r="H40" s="109">
        <f t="shared" si="3"/>
        <v>0.43213688366780878</v>
      </c>
      <c r="I40" s="106">
        <f>SUM(I17:I39)</f>
        <v>435054.13</v>
      </c>
      <c r="J40" s="106">
        <f>SUM(J17:J39)</f>
        <v>33107.087</v>
      </c>
    </row>
    <row r="41" spans="1:13" x14ac:dyDescent="0.25">
      <c r="A41" s="102"/>
      <c r="B41" s="95"/>
      <c r="C41" s="106"/>
      <c r="D41" s="106"/>
      <c r="E41" s="106"/>
      <c r="F41" s="106"/>
      <c r="G41" s="106" t="s">
        <v>186</v>
      </c>
      <c r="H41" s="106"/>
      <c r="I41" s="106"/>
      <c r="J41" s="106"/>
      <c r="L41" s="183" t="s">
        <v>215</v>
      </c>
      <c r="M41" s="184"/>
    </row>
    <row r="42" spans="1:13" x14ac:dyDescent="0.25">
      <c r="A42" s="102"/>
      <c r="B42" s="95" t="s">
        <v>174</v>
      </c>
      <c r="C42" s="176">
        <f>$M$42*C40</f>
        <v>38306.25</v>
      </c>
      <c r="D42" s="176">
        <f>$M$42*D40</f>
        <v>2695.0775000000003</v>
      </c>
      <c r="E42" s="176">
        <f>$M$42*E40</f>
        <v>13858.466</v>
      </c>
      <c r="F42" s="106">
        <v>0</v>
      </c>
      <c r="G42" s="106">
        <f>+E42+D42+F42</f>
        <v>16553.5435</v>
      </c>
      <c r="H42" s="109">
        <f t="shared" ref="H42:H45" si="7">+G42/C42</f>
        <v>0.43213688366780878</v>
      </c>
      <c r="I42" s="106">
        <f t="shared" ref="I42:I45" si="8">+C42-G42</f>
        <v>21752.7065</v>
      </c>
      <c r="J42" s="106">
        <f t="shared" ref="J42:J45" si="9">+$J$10*G42</f>
        <v>1655.3543500000001</v>
      </c>
      <c r="L42" s="49" t="s">
        <v>216</v>
      </c>
      <c r="M42" s="182">
        <v>0.05</v>
      </c>
    </row>
    <row r="43" spans="1:13" x14ac:dyDescent="0.25">
      <c r="A43" s="102"/>
      <c r="B43" s="95" t="s">
        <v>175</v>
      </c>
      <c r="C43" s="176">
        <f>$M$43*C40</f>
        <v>5745.9375</v>
      </c>
      <c r="D43" s="176">
        <f>$M$43*D40</f>
        <v>404.26162499999998</v>
      </c>
      <c r="E43" s="176">
        <f>$M$43*E40</f>
        <v>2078.7698999999998</v>
      </c>
      <c r="F43" s="106">
        <v>0</v>
      </c>
      <c r="G43" s="106">
        <f t="shared" ref="G43:G45" si="10">+E43+D43+F43</f>
        <v>2483.0315249999999</v>
      </c>
      <c r="H43" s="109">
        <f t="shared" si="7"/>
        <v>0.43213688366780878</v>
      </c>
      <c r="I43" s="106">
        <f t="shared" si="8"/>
        <v>3262.9059750000001</v>
      </c>
      <c r="J43" s="106">
        <f t="shared" si="9"/>
        <v>248.30315250000001</v>
      </c>
      <c r="L43" s="49" t="s">
        <v>217</v>
      </c>
      <c r="M43" s="179">
        <v>7.4999999999999997E-3</v>
      </c>
    </row>
    <row r="44" spans="1:13" x14ac:dyDescent="0.25">
      <c r="A44" s="102"/>
      <c r="B44" s="95" t="s">
        <v>176</v>
      </c>
      <c r="C44" s="176">
        <f>$M$44*C40</f>
        <v>9576.5625</v>
      </c>
      <c r="D44" s="176">
        <f>$M$44*D40</f>
        <v>673.76937500000008</v>
      </c>
      <c r="E44" s="176">
        <f>$M$44*E40</f>
        <v>3464.6165000000001</v>
      </c>
      <c r="F44" s="106">
        <v>0</v>
      </c>
      <c r="G44" s="106">
        <f t="shared" si="10"/>
        <v>4138.3858749999999</v>
      </c>
      <c r="H44" s="109">
        <f t="shared" si="7"/>
        <v>0.43213688366780878</v>
      </c>
      <c r="I44" s="106">
        <f t="shared" si="8"/>
        <v>5438.1766250000001</v>
      </c>
      <c r="J44" s="106">
        <f t="shared" si="9"/>
        <v>413.83858750000002</v>
      </c>
      <c r="L44" s="49" t="s">
        <v>218</v>
      </c>
      <c r="M44" s="179">
        <v>1.2500000000000001E-2</v>
      </c>
    </row>
    <row r="45" spans="1:13" x14ac:dyDescent="0.25">
      <c r="A45" s="102"/>
      <c r="B45" s="95" t="s">
        <v>177</v>
      </c>
      <c r="C45" s="177">
        <f>$M$45*C40</f>
        <v>11491.875</v>
      </c>
      <c r="D45" s="177">
        <f>$M$45*D40</f>
        <v>808.52324999999996</v>
      </c>
      <c r="E45" s="177">
        <f>$M$45*E40</f>
        <v>4157.5397999999996</v>
      </c>
      <c r="F45" s="114">
        <v>0</v>
      </c>
      <c r="G45" s="114">
        <f t="shared" si="10"/>
        <v>4966.0630499999997</v>
      </c>
      <c r="H45" s="115">
        <f t="shared" si="7"/>
        <v>0.43213688366780878</v>
      </c>
      <c r="I45" s="114">
        <f t="shared" si="8"/>
        <v>6525.8119500000003</v>
      </c>
      <c r="J45" s="114">
        <f t="shared" si="9"/>
        <v>496.60630500000002</v>
      </c>
      <c r="L45" s="49" t="s">
        <v>219</v>
      </c>
      <c r="M45" s="179">
        <v>1.4999999999999999E-2</v>
      </c>
    </row>
    <row r="46" spans="1:13" x14ac:dyDescent="0.25">
      <c r="A46" s="102"/>
      <c r="B46" s="95" t="s">
        <v>178</v>
      </c>
      <c r="C46" s="106">
        <f>SUM(C42:C45)</f>
        <v>65120.625</v>
      </c>
      <c r="D46" s="106">
        <f>SUM(D42:D45)</f>
        <v>4581.6317500000005</v>
      </c>
      <c r="E46" s="106">
        <f>SUM(E42:E45)</f>
        <v>23559.392199999998</v>
      </c>
      <c r="F46" s="106"/>
      <c r="G46" s="106">
        <f>SUM(G42:G45)</f>
        <v>28141.023949999999</v>
      </c>
      <c r="H46" s="109">
        <f>+G46/C46</f>
        <v>0.43213688366780878</v>
      </c>
      <c r="I46" s="106">
        <f>SUM(I42:I45)</f>
        <v>36979.601050000005</v>
      </c>
      <c r="J46" s="106">
        <f>SUM(J42:J45)</f>
        <v>2814.1023949999999</v>
      </c>
      <c r="L46" s="49"/>
      <c r="M46" s="48"/>
    </row>
    <row r="47" spans="1:13" x14ac:dyDescent="0.25">
      <c r="A47" s="102"/>
      <c r="B47" s="95"/>
      <c r="C47" s="106"/>
      <c r="D47" s="106"/>
      <c r="E47" s="106"/>
      <c r="F47" s="106"/>
      <c r="G47" s="106"/>
      <c r="H47" s="109"/>
      <c r="I47" s="106"/>
      <c r="J47" s="106"/>
      <c r="L47" s="49"/>
      <c r="M47" s="48"/>
    </row>
    <row r="48" spans="1:13" x14ac:dyDescent="0.25">
      <c r="A48" s="102"/>
      <c r="B48" s="95" t="s">
        <v>179</v>
      </c>
      <c r="C48" s="106">
        <f>+C46+C40</f>
        <v>831245.625</v>
      </c>
      <c r="D48" s="106">
        <f t="shared" ref="D48:I48" si="11">+D46+D40</f>
        <v>58483.181750000003</v>
      </c>
      <c r="E48" s="106">
        <f t="shared" si="11"/>
        <v>300728.71220000001</v>
      </c>
      <c r="F48" s="106">
        <f t="shared" si="11"/>
        <v>0</v>
      </c>
      <c r="G48" s="106">
        <f>+G46+G40</f>
        <v>359211.89395</v>
      </c>
      <c r="H48" s="109">
        <f t="shared" ref="H48" si="12">+G48/C48</f>
        <v>0.43213688366780878</v>
      </c>
      <c r="I48" s="106">
        <f t="shared" si="11"/>
        <v>472033.73105</v>
      </c>
      <c r="J48" s="106">
        <f>+G48*J10</f>
        <v>35921.189395000001</v>
      </c>
      <c r="L48" s="49"/>
      <c r="M48" s="48"/>
    </row>
    <row r="49" spans="1:16" ht="15.75" thickBot="1" x14ac:dyDescent="0.3">
      <c r="A49" s="102"/>
      <c r="B49" s="95" t="s">
        <v>180</v>
      </c>
      <c r="C49" s="114">
        <f>$M$49*C48</f>
        <v>45635.3848125</v>
      </c>
      <c r="D49" s="114">
        <f t="shared" ref="D49:E49" si="13">$M$49*D48</f>
        <v>3210.7266780750001</v>
      </c>
      <c r="E49" s="114">
        <f t="shared" si="13"/>
        <v>16510.006299780001</v>
      </c>
      <c r="F49" s="114">
        <f>0.0549*F48</f>
        <v>0</v>
      </c>
      <c r="G49" s="114">
        <f>M49*G48</f>
        <v>19720.732977854997</v>
      </c>
      <c r="H49" s="115">
        <f t="shared" ref="H49:H51" si="14">+G49/C49</f>
        <v>0.43213688366780872</v>
      </c>
      <c r="I49" s="114">
        <f>0.0549*I48</f>
        <v>25914.651834644999</v>
      </c>
      <c r="J49" s="114">
        <f>+J10*G49</f>
        <v>1972.0732977854998</v>
      </c>
      <c r="L49" s="180" t="s">
        <v>180</v>
      </c>
      <c r="M49" s="181">
        <v>5.4899999999999997E-2</v>
      </c>
    </row>
    <row r="50" spans="1:16" ht="15.75" thickBot="1" x14ac:dyDescent="0.3">
      <c r="A50" s="103"/>
      <c r="B50" s="96" t="s">
        <v>185</v>
      </c>
      <c r="C50" s="107">
        <f>+C49+C48</f>
        <v>876881.00981249998</v>
      </c>
      <c r="D50" s="107">
        <f>+D49+D48</f>
        <v>61693.908428075003</v>
      </c>
      <c r="E50" s="107">
        <f>+E49+E48</f>
        <v>317238.71849977999</v>
      </c>
      <c r="F50" s="107"/>
      <c r="G50" s="107">
        <f>+G49+G48</f>
        <v>378932.62692785502</v>
      </c>
      <c r="H50" s="125">
        <f>+G50/C50</f>
        <v>0.43213688366780884</v>
      </c>
      <c r="I50" s="107">
        <f>+I49+I48</f>
        <v>497948.38288464502</v>
      </c>
      <c r="J50" s="107">
        <f>+J49+J48</f>
        <v>37893.262692785502</v>
      </c>
    </row>
    <row r="51" spans="1:16" ht="15.75" thickBot="1" x14ac:dyDescent="0.3">
      <c r="A51" s="104"/>
      <c r="B51" s="97" t="s">
        <v>181</v>
      </c>
      <c r="C51" s="108">
        <f>+C50+C15</f>
        <v>1234778.0098124999</v>
      </c>
      <c r="D51" s="108">
        <f>+D50+D15</f>
        <v>224405.74842807499</v>
      </c>
      <c r="E51" s="108">
        <f>+E50+E15</f>
        <v>324018.37849977997</v>
      </c>
      <c r="F51" s="108">
        <f>+F49+F48+F15</f>
        <v>0</v>
      </c>
      <c r="G51" s="108">
        <f>+G50+G15</f>
        <v>548424.12692785496</v>
      </c>
      <c r="H51" s="116">
        <f t="shared" si="14"/>
        <v>0.4441479541825763</v>
      </c>
      <c r="I51" s="108">
        <f>+I50+I15</f>
        <v>686353.88288464502</v>
      </c>
      <c r="J51" s="108">
        <f>+J50+J15</f>
        <v>37893.262692785502</v>
      </c>
    </row>
    <row r="52" spans="1:16" ht="15.75" thickBot="1" x14ac:dyDescent="0.3">
      <c r="A52" s="225"/>
      <c r="B52" s="226"/>
      <c r="C52" s="227"/>
      <c r="D52" s="227"/>
      <c r="E52" s="227"/>
      <c r="F52" s="227"/>
      <c r="G52" s="227"/>
      <c r="H52" s="228"/>
      <c r="I52" s="227"/>
      <c r="J52" s="227"/>
    </row>
    <row r="53" spans="1:16" ht="15.75" thickBot="1" x14ac:dyDescent="0.3">
      <c r="A53" s="225"/>
      <c r="B53" s="239" t="s">
        <v>220</v>
      </c>
      <c r="C53" s="229"/>
      <c r="D53" s="229"/>
      <c r="E53" s="229"/>
      <c r="F53" s="229"/>
      <c r="G53" s="229"/>
      <c r="H53" s="230"/>
      <c r="I53" s="229"/>
      <c r="J53" s="229"/>
      <c r="K53" s="231"/>
      <c r="L53" s="231"/>
      <c r="M53" s="231"/>
      <c r="N53" s="231"/>
      <c r="O53" s="231"/>
      <c r="P53" s="232"/>
    </row>
    <row r="54" spans="1:16" ht="15.75" thickBot="1" x14ac:dyDescent="0.3">
      <c r="A54" s="99"/>
      <c r="B54" s="233"/>
      <c r="C54" s="25"/>
      <c r="D54" s="234">
        <f>-0.1*D50</f>
        <v>-6169.390842807501</v>
      </c>
      <c r="E54" s="234">
        <f>-0.1*E50</f>
        <v>-31723.871849978001</v>
      </c>
      <c r="F54" s="25"/>
      <c r="G54" s="235"/>
      <c r="H54" s="25"/>
      <c r="I54" s="25"/>
      <c r="J54" s="25"/>
      <c r="K54" s="20"/>
      <c r="L54" s="20"/>
      <c r="M54" s="20"/>
      <c r="N54" s="20"/>
      <c r="O54" s="20"/>
      <c r="P54" s="48"/>
    </row>
    <row r="55" spans="1:16" ht="15.75" thickBot="1" x14ac:dyDescent="0.3">
      <c r="A55" s="99"/>
      <c r="B55" s="233"/>
      <c r="C55" s="25"/>
      <c r="D55" s="234">
        <f>+D50+D54</f>
        <v>55524.517585267502</v>
      </c>
      <c r="E55" s="234">
        <f>+E50+E54</f>
        <v>285514.846649802</v>
      </c>
      <c r="F55" s="25"/>
      <c r="G55" s="234">
        <f>+G50*0.9</f>
        <v>341039.36423506954</v>
      </c>
      <c r="H55" s="25"/>
      <c r="I55" s="121">
        <f>+G51-J51</f>
        <v>510530.86423506949</v>
      </c>
      <c r="J55" s="122" t="s">
        <v>182</v>
      </c>
      <c r="K55" s="123"/>
      <c r="L55" s="87"/>
      <c r="M55" s="20"/>
      <c r="N55" s="20"/>
      <c r="O55" s="20"/>
      <c r="P55" s="48"/>
    </row>
    <row r="56" spans="1:16" ht="15.75" thickBot="1" x14ac:dyDescent="0.3">
      <c r="B56" s="49"/>
      <c r="C56" s="25"/>
      <c r="D56" s="236">
        <f>+D15</f>
        <v>162711.84</v>
      </c>
      <c r="E56" s="236">
        <f>+E15</f>
        <v>6779.66</v>
      </c>
      <c r="F56" s="25"/>
      <c r="G56" s="236">
        <f>+G15</f>
        <v>169491.5</v>
      </c>
      <c r="H56" s="20"/>
      <c r="I56" s="20"/>
      <c r="J56" s="20"/>
      <c r="K56" s="20"/>
      <c r="L56" s="20"/>
      <c r="M56" s="20"/>
      <c r="N56" s="20"/>
      <c r="O56" s="20"/>
      <c r="P56" s="48"/>
    </row>
    <row r="57" spans="1:16" ht="15.75" thickBot="1" x14ac:dyDescent="0.3">
      <c r="B57" s="118"/>
      <c r="C57" s="119" t="s">
        <v>183</v>
      </c>
      <c r="D57" s="120">
        <f>+D56+D55</f>
        <v>218236.35758526751</v>
      </c>
      <c r="E57" s="236">
        <f>+E56+E55</f>
        <v>292294.50664980197</v>
      </c>
      <c r="F57" s="25"/>
      <c r="G57" s="236">
        <f>+G56+G55</f>
        <v>510530.86423506954</v>
      </c>
      <c r="H57" s="20"/>
      <c r="I57" s="124">
        <f>+I55-D57</f>
        <v>292294.50664980197</v>
      </c>
      <c r="J57" s="123" t="s">
        <v>184</v>
      </c>
      <c r="K57" s="123"/>
      <c r="L57" s="123"/>
      <c r="M57" s="123"/>
      <c r="N57" s="123"/>
      <c r="O57" s="123"/>
      <c r="P57" s="87"/>
    </row>
    <row r="58" spans="1:16" ht="16.5" thickTop="1" thickBot="1" x14ac:dyDescent="0.3">
      <c r="B58" s="49"/>
      <c r="C58" s="25"/>
      <c r="D58" s="25"/>
      <c r="E58" s="236">
        <f>+G57-D57</f>
        <v>292294.50664980203</v>
      </c>
      <c r="F58" s="25"/>
      <c r="G58" s="20"/>
      <c r="H58" s="20"/>
      <c r="I58" s="224">
        <f>+I57-E58</f>
        <v>0</v>
      </c>
      <c r="J58" s="20"/>
      <c r="K58" s="20"/>
      <c r="L58" s="20"/>
      <c r="M58" s="20"/>
      <c r="N58" s="20"/>
      <c r="O58" s="20"/>
      <c r="P58" s="48"/>
    </row>
    <row r="59" spans="1:16" ht="15.75" thickTop="1" x14ac:dyDescent="0.25">
      <c r="B59" s="49"/>
      <c r="C59" s="20"/>
      <c r="D59" s="20"/>
      <c r="E59" s="237">
        <f>-I58/E58</f>
        <v>0</v>
      </c>
      <c r="F59" s="20"/>
      <c r="G59" s="238">
        <f>+I58/I57</f>
        <v>0</v>
      </c>
      <c r="H59" s="20"/>
      <c r="I59" s="20"/>
      <c r="J59" s="20"/>
      <c r="K59" s="20"/>
      <c r="L59" s="20"/>
      <c r="M59" s="20"/>
      <c r="N59" s="20"/>
      <c r="O59" s="20"/>
      <c r="P59" s="48"/>
    </row>
    <row r="60" spans="1:16" ht="15.75" thickBot="1" x14ac:dyDescent="0.3">
      <c r="B60" s="180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51"/>
    </row>
  </sheetData>
  <mergeCells count="8">
    <mergeCell ref="A1:D1"/>
    <mergeCell ref="G7:H7"/>
    <mergeCell ref="B8:B10"/>
    <mergeCell ref="C8:C10"/>
    <mergeCell ref="D8:F8"/>
    <mergeCell ref="G8:G10"/>
    <mergeCell ref="D9:D10"/>
    <mergeCell ref="E9:F9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 Instructions</vt:lpstr>
      <vt:lpstr>List</vt:lpstr>
      <vt:lpstr>Construction PAY APP</vt:lpstr>
      <vt:lpstr>DESIGN PHASE CONTINUATION SHEET</vt:lpstr>
      <vt:lpstr>CONSTRUCTION CONTINUATION SHEET</vt:lpstr>
      <vt:lpstr>FeeType</vt:lpstr>
      <vt:lpstr>'Construction PAY APP'!Print_Area</vt:lpstr>
      <vt:lpstr>'PA Instructions'!Print_Area</vt:lpstr>
      <vt:lpstr>'DESIGN PHASE CONTINUATION SHEET'!Print_Titles</vt:lpstr>
    </vt:vector>
  </TitlesOfParts>
  <Company>Northern Arizona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 Bauer</cp:lastModifiedBy>
  <cp:lastPrinted>2014-11-13T20:50:42Z</cp:lastPrinted>
  <dcterms:created xsi:type="dcterms:W3CDTF">2010-06-29T16:46:42Z</dcterms:created>
  <dcterms:modified xsi:type="dcterms:W3CDTF">2014-11-18T00:18:09Z</dcterms:modified>
</cp:coreProperties>
</file>